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leywheat-my.sharepoint.com/personal/sstrydhorst_albertawheatbarley_com/Documents/AWC - ABC - Agronomy Research Specialist/AWC Extension/Fertilizer Tools - Refs/"/>
    </mc:Choice>
  </mc:AlternateContent>
  <xr:revisionPtr revIDLastSave="7" documentId="8_{A028B0FB-41E6-43A7-AC43-3D4131B33757}" xr6:coauthVersionLast="36" xr6:coauthVersionMax="36" xr10:uidLastSave="{F182F916-4A16-4E90-B0EF-AF269AC85961}"/>
  <workbookProtection workbookPassword="C69A" lockStructure="1"/>
  <bookViews>
    <workbookView xWindow="32760" yWindow="15" windowWidth="12120" windowHeight="8445" activeTab="2" xr2:uid="{00000000-000D-0000-FFFF-FFFF00000000}"/>
  </bookViews>
  <sheets>
    <sheet name="Data Entry" sheetId="5" r:id="rId1"/>
    <sheet name="Wheat" sheetId="1" r:id="rId2"/>
    <sheet name="Barley" sheetId="6" r:id="rId3"/>
  </sheets>
  <calcPr calcId="191029"/>
</workbook>
</file>

<file path=xl/calcChain.xml><?xml version="1.0" encoding="utf-8"?>
<calcChain xmlns="http://schemas.openxmlformats.org/spreadsheetml/2006/main">
  <c r="C12" i="6" l="1"/>
  <c r="C16" i="6"/>
  <c r="C12" i="1"/>
  <c r="C16" i="1"/>
  <c r="F15" i="1"/>
  <c r="E19" i="1"/>
  <c r="E23" i="1"/>
  <c r="E19" i="6"/>
  <c r="E20" i="6"/>
  <c r="E16" i="6"/>
  <c r="F16" i="6"/>
  <c r="E23" i="6"/>
  <c r="J10" i="6"/>
  <c r="I10" i="6"/>
  <c r="C14" i="6"/>
  <c r="C9" i="6"/>
  <c r="C10" i="6"/>
  <c r="C8" i="6"/>
  <c r="D10" i="5"/>
  <c r="C9" i="1"/>
  <c r="C10" i="1"/>
  <c r="J10" i="1"/>
  <c r="H10" i="1"/>
  <c r="C14" i="1"/>
  <c r="C8" i="1"/>
  <c r="E21" i="6"/>
  <c r="F21" i="6"/>
  <c r="H21" i="6"/>
  <c r="C11" i="6"/>
  <c r="L10" i="1"/>
  <c r="K10" i="6"/>
  <c r="K14" i="6"/>
  <c r="K10" i="1"/>
  <c r="I10" i="1"/>
  <c r="M10" i="1"/>
  <c r="C11" i="1"/>
  <c r="I14" i="1"/>
  <c r="G10" i="1"/>
  <c r="I14" i="6"/>
  <c r="H10" i="6"/>
  <c r="L10" i="6"/>
  <c r="G10" i="6"/>
  <c r="J14" i="6"/>
  <c r="M10" i="6"/>
  <c r="M14" i="1"/>
  <c r="H14" i="1"/>
  <c r="K14" i="1"/>
  <c r="G14" i="1"/>
  <c r="J14" i="1"/>
  <c r="L14" i="1"/>
  <c r="L14" i="6"/>
  <c r="G14" i="6"/>
  <c r="H14" i="6"/>
  <c r="M14" i="6"/>
  <c r="F19" i="6"/>
  <c r="G19" i="6"/>
  <c r="E22" i="6"/>
  <c r="E18" i="6"/>
  <c r="F18" i="6"/>
  <c r="G18" i="6"/>
  <c r="H18" i="6"/>
  <c r="E21" i="1"/>
  <c r="E17" i="1"/>
  <c r="E17" i="6"/>
  <c r="F17" i="6"/>
  <c r="K17" i="6"/>
  <c r="H17" i="6"/>
  <c r="E15" i="6"/>
  <c r="F15" i="6"/>
  <c r="J15" i="6"/>
  <c r="L15" i="6"/>
  <c r="E20" i="1"/>
  <c r="E15" i="1"/>
  <c r="M18" i="6"/>
  <c r="M21" i="6"/>
  <c r="J18" i="6"/>
  <c r="F22" i="6"/>
  <c r="G22" i="6"/>
  <c r="F20" i="6"/>
  <c r="M20" i="6"/>
  <c r="F23" i="6"/>
  <c r="L23" i="6"/>
  <c r="K18" i="6"/>
  <c r="H15" i="6"/>
  <c r="I15" i="6"/>
  <c r="K15" i="6"/>
  <c r="G17" i="6"/>
  <c r="M17" i="6"/>
  <c r="G15" i="6"/>
  <c r="E16" i="1"/>
  <c r="H22" i="6"/>
  <c r="G20" i="6"/>
  <c r="K20" i="6"/>
  <c r="I16" i="6"/>
  <c r="M16" i="6"/>
  <c r="H16" i="6"/>
  <c r="K16" i="6"/>
  <c r="L16" i="6"/>
  <c r="J16" i="6"/>
  <c r="G16" i="6"/>
  <c r="I23" i="6"/>
  <c r="J19" i="6"/>
  <c r="L19" i="6"/>
  <c r="I19" i="6"/>
  <c r="L20" i="6"/>
  <c r="H20" i="6"/>
  <c r="M23" i="6"/>
  <c r="J23" i="6"/>
  <c r="G21" i="6"/>
  <c r="L21" i="6"/>
  <c r="K21" i="6"/>
  <c r="I20" i="6"/>
  <c r="H23" i="6"/>
  <c r="K23" i="6"/>
  <c r="J17" i="6"/>
  <c r="M15" i="6"/>
  <c r="L17" i="6"/>
  <c r="L18" i="6"/>
  <c r="I18" i="6"/>
  <c r="J21" i="6"/>
  <c r="J20" i="6"/>
  <c r="L22" i="6"/>
  <c r="G23" i="6"/>
  <c r="I17" i="6"/>
  <c r="I21" i="6"/>
  <c r="H19" i="6"/>
  <c r="M19" i="6"/>
  <c r="K19" i="6"/>
  <c r="E22" i="1"/>
  <c r="E18" i="1"/>
  <c r="F18" i="1"/>
  <c r="G18" i="1"/>
  <c r="M15" i="1"/>
  <c r="H15" i="1"/>
  <c r="L15" i="1"/>
  <c r="K15" i="1"/>
  <c r="I15" i="1"/>
  <c r="J15" i="1"/>
  <c r="G15" i="1"/>
  <c r="H18" i="1"/>
  <c r="I22" i="6"/>
  <c r="K22" i="6"/>
  <c r="F20" i="1"/>
  <c r="F23" i="1"/>
  <c r="L18" i="1"/>
  <c r="M22" i="6"/>
  <c r="F16" i="1"/>
  <c r="F22" i="1"/>
  <c r="F21" i="1"/>
  <c r="F17" i="1"/>
  <c r="J18" i="1"/>
  <c r="J22" i="6"/>
  <c r="F19" i="1"/>
  <c r="I18" i="1"/>
  <c r="K18" i="1"/>
  <c r="M18" i="1"/>
  <c r="H20" i="1"/>
  <c r="K20" i="1"/>
  <c r="J20" i="1"/>
  <c r="M20" i="1"/>
  <c r="L20" i="1"/>
  <c r="I20" i="1"/>
  <c r="G20" i="1"/>
  <c r="M17" i="1"/>
  <c r="J17" i="1"/>
  <c r="H17" i="1"/>
  <c r="G17" i="1"/>
  <c r="L17" i="1"/>
  <c r="K17" i="1"/>
  <c r="I17" i="1"/>
  <c r="G16" i="1"/>
  <c r="I16" i="1"/>
  <c r="K16" i="1"/>
  <c r="J16" i="1"/>
  <c r="L16" i="1"/>
  <c r="M16" i="1"/>
  <c r="H16" i="1"/>
  <c r="K19" i="1"/>
  <c r="L19" i="1"/>
  <c r="M19" i="1"/>
  <c r="G19" i="1"/>
  <c r="J19" i="1"/>
  <c r="H19" i="1"/>
  <c r="I19" i="1"/>
  <c r="L21" i="1"/>
  <c r="G21" i="1"/>
  <c r="K21" i="1"/>
  <c r="I21" i="1"/>
  <c r="M21" i="1"/>
  <c r="H21" i="1"/>
  <c r="J21" i="1"/>
  <c r="G22" i="1"/>
  <c r="K22" i="1"/>
  <c r="M22" i="1"/>
  <c r="L22" i="1"/>
  <c r="I22" i="1"/>
  <c r="J22" i="1"/>
  <c r="H22" i="1"/>
  <c r="I23" i="1"/>
  <c r="K23" i="1"/>
  <c r="G23" i="1"/>
  <c r="L23" i="1"/>
  <c r="J23" i="1"/>
  <c r="H23" i="1"/>
  <c r="M23" i="1"/>
</calcChain>
</file>

<file path=xl/sharedStrings.xml><?xml version="1.0" encoding="utf-8"?>
<sst xmlns="http://schemas.openxmlformats.org/spreadsheetml/2006/main" count="122" uniqueCount="70">
  <si>
    <t>Yellow Cells Can be Modified</t>
  </si>
  <si>
    <t>Fertilizer Type</t>
  </si>
  <si>
    <t>UREA</t>
  </si>
  <si>
    <t>Cost/ton</t>
  </si>
  <si>
    <t>%N</t>
  </si>
  <si>
    <t>Cost/Unit of N</t>
  </si>
  <si>
    <t xml:space="preserve">Yield </t>
  </si>
  <si>
    <t>Increase</t>
  </si>
  <si>
    <r>
      <t>Net Return ($/ac.)</t>
    </r>
    <r>
      <rPr>
        <b/>
        <sz val="11"/>
        <color indexed="10"/>
        <rFont val="Arial"/>
        <family val="2"/>
      </rPr>
      <t>**</t>
    </r>
  </si>
  <si>
    <t>N Rate</t>
  </si>
  <si>
    <r>
      <t>from 0 lb. N</t>
    </r>
    <r>
      <rPr>
        <b/>
        <sz val="11"/>
        <color indexed="10"/>
        <rFont val="Arial"/>
        <family val="2"/>
      </rPr>
      <t>*</t>
    </r>
  </si>
  <si>
    <t>(lb./acre)</t>
  </si>
  <si>
    <t>(bu./ac.)</t>
  </si>
  <si>
    <r>
      <t>Current N Rate</t>
    </r>
    <r>
      <rPr>
        <b/>
        <sz val="10"/>
        <color indexed="10"/>
        <rFont val="Wingdings"/>
        <charset val="2"/>
      </rPr>
      <t>è</t>
    </r>
  </si>
  <si>
    <t xml:space="preserve">  Current N rate from your soil test report or common practice</t>
  </si>
  <si>
    <t>Expected CWRS Wheat Price</t>
  </si>
  <si>
    <t>CWRS Wheat:N Price Ratio</t>
  </si>
  <si>
    <t>**Net Return = (wheat price x yield increase) - (N price x N rate)</t>
  </si>
  <si>
    <t>Fertilizer N</t>
  </si>
  <si>
    <t>incremement</t>
  </si>
  <si>
    <t>Commodity price</t>
  </si>
  <si>
    <t>increment, $</t>
  </si>
  <si>
    <t>Soil test N (0-24")</t>
  </si>
  <si>
    <t>lb N/acre</t>
  </si>
  <si>
    <t>CWRS Wheat</t>
  </si>
  <si>
    <t>Crop and Soil data</t>
  </si>
  <si>
    <t>Current N Rate (lb N/acre):</t>
  </si>
  <si>
    <t>Expected prices ($/bushel):</t>
  </si>
  <si>
    <t>Cost/tonne</t>
  </si>
  <si>
    <r>
      <t xml:space="preserve">Net return in blue represents maximum for the CWRS Wheat:N Price Ratio range in this table </t>
    </r>
    <r>
      <rPr>
        <sz val="8"/>
        <color indexed="53"/>
        <rFont val="Arial"/>
        <family val="2"/>
      </rPr>
      <t>and in Orange</t>
    </r>
  </si>
  <si>
    <t>within $1.00 of maximum</t>
  </si>
  <si>
    <t>Fertilizer N data</t>
  </si>
  <si>
    <t>Nitrogen $ Rate of Return Calculator for the</t>
  </si>
  <si>
    <t>Nitrogen $ Rate of Return Calculator for Wheat</t>
  </si>
  <si>
    <r>
      <t xml:space="preserve">Net return in blue represents maximum for barley:N Price Ratio range in this table </t>
    </r>
    <r>
      <rPr>
        <sz val="8"/>
        <color indexed="53"/>
        <rFont val="Arial"/>
        <family val="2"/>
      </rPr>
      <t>and in Orange</t>
    </r>
  </si>
  <si>
    <t>Brown Soil Zone</t>
  </si>
  <si>
    <t>*Calculations are based on the premise that an "ideal" fertilization program results in 30 lb N/acre residual N in 0-24" depth</t>
  </si>
  <si>
    <t>(-0.0013*(E15+$C$16)^2 +0.7284*(E15+$C$16))-(-0.0013*($C$16)^2 + 0.7284*($C$16)))</t>
  </si>
  <si>
    <t>Definitions:</t>
  </si>
  <si>
    <t>Fertilizer Type and %N:</t>
  </si>
  <si>
    <t>The N source is entered by the user, stating the fertilizer type and the %N.</t>
  </si>
  <si>
    <t>i.e. urea = 46-0-0 = 46% N</t>
  </si>
  <si>
    <t>i.e. ammonium sulfate = 21-0-0-24 = 21% N</t>
  </si>
  <si>
    <t>i.e. anhydrous ammonia = 82-0-0 = 82%</t>
  </si>
  <si>
    <t>Current N Rate (lb N/ac):</t>
  </si>
  <si>
    <t>The rate of N fertilizer recommended on your soil test report from a soil test lab (which may or may not be based on</t>
  </si>
  <si>
    <t>economics) or the common practice of the grower. This is modified by the user.</t>
  </si>
  <si>
    <t>Soil test N (0-24”):</t>
  </si>
  <si>
    <t>Soil test nitrate-N in the 0-24” sampling depth from your soil test report.  This is entered by the user.</t>
  </si>
  <si>
    <t>Yield increase from 0 lb N:</t>
  </si>
  <si>
    <t>Equals the yield increase expected with applied N fertilizer above the yield achieved</t>
  </si>
  <si>
    <t xml:space="preserve">from soil test N only (as inputted by user). </t>
  </si>
  <si>
    <t xml:space="preserve">For example, if the soil test showed 30 lbs of nitrate-N/acre,  then "Yield Increase from 0 lbs N" </t>
  </si>
  <si>
    <t xml:space="preserve">would indicate the yield increase achieved from additional N fertilizer applications beyond </t>
  </si>
  <si>
    <t>what would be achieved with zero N fertilizer application.</t>
  </si>
  <si>
    <t>CWRS Wheat : N Price Ratio:</t>
  </si>
  <si>
    <t>The crop price per bushel divided by the cost of N ($/lb). This ratio represents the lbs of</t>
  </si>
  <si>
    <t>N that can be purchased with one bushel of crop. Crop price and fertilizer cost may change</t>
  </si>
  <si>
    <t>but the most economic rate of N (MERN) remains constant as long as the Crop:N Price</t>
  </si>
  <si>
    <t>ratio is unchanged. As the Price ratio increases, so does the N rate.</t>
  </si>
  <si>
    <t>Net return:</t>
  </si>
  <si>
    <t>The net return to N fertilizer from the yield increase achieved with that N fertilizer rate</t>
  </si>
  <si>
    <t>above the unfertilized yield.</t>
  </si>
  <si>
    <t>Net Return = (crop price x yield increase) – (N price x N rate)</t>
  </si>
  <si>
    <t>Nitrogen $ Rate of Return Calculator for Feed Barley</t>
  </si>
  <si>
    <t>Expected Feed Barley Price</t>
  </si>
  <si>
    <t>Feed Barley:N Price Ratio</t>
  </si>
  <si>
    <t>**Net Return = (barley price x yield increase) - (N price x N rate)</t>
  </si>
  <si>
    <t>Feed Barley : N Price Ratio:</t>
  </si>
  <si>
    <t>Feed Barley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</si>
</sst>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0"/>
    <numFmt numFmtId="166" formatCode="0.0"/>
  </numFmts>
  <fonts count="20" x14ac:knownFonts="1">
    <font>
      <sz val="10"/>
      <name val="Arial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Wingdings"/>
      <charset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5" fillId="2" borderId="11" xfId="0" applyFont="1" applyFill="1" applyBorder="1"/>
    <xf numFmtId="0" fontId="0" fillId="2" borderId="12" xfId="0" applyFill="1" applyBorder="1" applyAlignment="1">
      <alignment horizontal="center"/>
    </xf>
    <xf numFmtId="0" fontId="14" fillId="2" borderId="3" xfId="0" applyFont="1" applyFill="1" applyBorder="1"/>
    <xf numFmtId="0" fontId="5" fillId="2" borderId="13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justify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49" fontId="5" fillId="2" borderId="15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0" fillId="0" borderId="18" xfId="0" applyBorder="1" applyProtection="1">
      <protection hidden="1"/>
    </xf>
    <xf numFmtId="164" fontId="4" fillId="2" borderId="15" xfId="0" applyNumberFormat="1" applyFont="1" applyFill="1" applyBorder="1" applyAlignment="1" applyProtection="1">
      <alignment horizontal="center"/>
      <protection hidden="1"/>
    </xf>
    <xf numFmtId="1" fontId="4" fillId="2" borderId="19" xfId="0" applyNumberFormat="1" applyFont="1" applyFill="1" applyBorder="1" applyAlignment="1" applyProtection="1">
      <alignment horizontal="center"/>
      <protection hidden="1"/>
    </xf>
    <xf numFmtId="164" fontId="6" fillId="4" borderId="0" xfId="0" applyNumberFormat="1" applyFont="1" applyFill="1" applyBorder="1" applyAlignment="1" applyProtection="1">
      <alignment horizontal="center"/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4" fontId="6" fillId="4" borderId="14" xfId="0" applyNumberFormat="1" applyFont="1" applyFill="1" applyBorder="1" applyAlignment="1" applyProtection="1">
      <alignment horizontal="center"/>
      <protection hidden="1"/>
    </xf>
    <xf numFmtId="165" fontId="5" fillId="2" borderId="19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2" borderId="21" xfId="0" applyFill="1" applyBorder="1" applyProtection="1"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166" fontId="5" fillId="5" borderId="24" xfId="0" applyNumberFormat="1" applyFont="1" applyFill="1" applyBorder="1" applyAlignment="1" applyProtection="1">
      <alignment horizontal="center"/>
      <protection hidden="1"/>
    </xf>
    <xf numFmtId="166" fontId="5" fillId="5" borderId="25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Protection="1"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166" fontId="4" fillId="6" borderId="23" xfId="0" applyNumberFormat="1" applyFont="1" applyFill="1" applyBorder="1" applyAlignment="1" applyProtection="1">
      <alignment horizontal="center"/>
      <protection hidden="1"/>
    </xf>
    <xf numFmtId="164" fontId="5" fillId="2" borderId="23" xfId="0" applyNumberFormat="1" applyFont="1" applyFill="1" applyBorder="1" applyAlignment="1" applyProtection="1">
      <alignment horizontal="center"/>
      <protection hidden="1"/>
    </xf>
    <xf numFmtId="164" fontId="5" fillId="2" borderId="8" xfId="0" applyNumberFormat="1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Protection="1">
      <protection hidden="1"/>
    </xf>
    <xf numFmtId="0" fontId="5" fillId="0" borderId="1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164" fontId="4" fillId="0" borderId="0" xfId="0" applyNumberFormat="1" applyFont="1" applyBorder="1" applyProtection="1"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0" fillId="0" borderId="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7" xfId="0" applyBorder="1" applyProtection="1">
      <protection hidden="1"/>
    </xf>
    <xf numFmtId="165" fontId="5" fillId="2" borderId="7" xfId="0" applyNumberFormat="1" applyFont="1" applyFill="1" applyBorder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164" fontId="3" fillId="3" borderId="30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hidden="1"/>
    </xf>
    <xf numFmtId="0" fontId="0" fillId="6" borderId="31" xfId="0" applyFill="1" applyBorder="1" applyProtection="1">
      <protection hidden="1"/>
    </xf>
    <xf numFmtId="0" fontId="0" fillId="6" borderId="32" xfId="0" applyFill="1" applyBorder="1" applyAlignment="1" applyProtection="1">
      <protection hidden="1"/>
    </xf>
    <xf numFmtId="0" fontId="0" fillId="6" borderId="33" xfId="0" applyFill="1" applyBorder="1" applyProtection="1">
      <protection hidden="1"/>
    </xf>
    <xf numFmtId="0" fontId="0" fillId="6" borderId="34" xfId="0" applyFill="1" applyBorder="1" applyProtection="1">
      <protection hidden="1"/>
    </xf>
    <xf numFmtId="0" fontId="0" fillId="6" borderId="34" xfId="0" applyFill="1" applyBorder="1"/>
    <xf numFmtId="0" fontId="0" fillId="6" borderId="35" xfId="0" applyFill="1" applyBorder="1"/>
    <xf numFmtId="0" fontId="0" fillId="6" borderId="36" xfId="0" applyFill="1" applyBorder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36" xfId="0" applyFill="1" applyBorder="1"/>
    <xf numFmtId="0" fontId="0" fillId="6" borderId="0" xfId="0" applyFill="1" applyBorder="1"/>
    <xf numFmtId="0" fontId="0" fillId="6" borderId="37" xfId="0" applyFill="1" applyBorder="1"/>
    <xf numFmtId="0" fontId="0" fillId="6" borderId="38" xfId="0" applyFill="1" applyBorder="1"/>
    <xf numFmtId="0" fontId="18" fillId="0" borderId="0" xfId="0" applyFont="1"/>
    <xf numFmtId="0" fontId="17" fillId="0" borderId="0" xfId="0" applyFont="1"/>
    <xf numFmtId="0" fontId="18" fillId="0" borderId="0" xfId="0" applyFont="1" applyProtection="1">
      <protection hidden="1"/>
    </xf>
    <xf numFmtId="0" fontId="17" fillId="0" borderId="0" xfId="0" applyFont="1" applyProtection="1">
      <protection hidden="1"/>
    </xf>
    <xf numFmtId="164" fontId="17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3" fillId="3" borderId="39" xfId="0" applyFont="1" applyFill="1" applyBorder="1" applyAlignment="1">
      <alignment horizontal="left"/>
    </xf>
    <xf numFmtId="0" fontId="0" fillId="0" borderId="40" xfId="0" applyBorder="1" applyAlignment="1"/>
    <xf numFmtId="0" fontId="5" fillId="7" borderId="39" xfId="0" applyFont="1" applyFill="1" applyBorder="1" applyAlignment="1">
      <alignment horizontal="left"/>
    </xf>
    <xf numFmtId="0" fontId="0" fillId="0" borderId="40" xfId="0" applyBorder="1"/>
    <xf numFmtId="0" fontId="5" fillId="7" borderId="16" xfId="0" applyFont="1" applyFill="1" applyBorder="1" applyAlignment="1">
      <alignment horizontal="left"/>
    </xf>
    <xf numFmtId="0" fontId="5" fillId="7" borderId="18" xfId="0" applyFont="1" applyFill="1" applyBorder="1" applyAlignment="1">
      <alignment horizontal="left"/>
    </xf>
    <xf numFmtId="0" fontId="13" fillId="7" borderId="16" xfId="0" applyFont="1" applyFill="1" applyBorder="1" applyAlignment="1" applyProtection="1">
      <alignment horizontal="center"/>
      <protection hidden="1"/>
    </xf>
    <xf numFmtId="0" fontId="13" fillId="7" borderId="17" xfId="0" applyFont="1" applyFill="1" applyBorder="1" applyAlignment="1" applyProtection="1">
      <alignment horizontal="center"/>
      <protection hidden="1"/>
    </xf>
    <xf numFmtId="0" fontId="13" fillId="7" borderId="18" xfId="0" applyFont="1" applyFill="1" applyBorder="1" applyAlignment="1" applyProtection="1">
      <alignment horizontal="center"/>
      <protection hidden="1"/>
    </xf>
    <xf numFmtId="0" fontId="2" fillId="8" borderId="9" xfId="0" applyFont="1" applyFill="1" applyBorder="1" applyAlignment="1" applyProtection="1">
      <alignment horizontal="center"/>
      <protection hidden="1"/>
    </xf>
    <xf numFmtId="0" fontId="2" fillId="8" borderId="22" xfId="0" applyFont="1" applyFill="1" applyBorder="1" applyAlignment="1" applyProtection="1">
      <alignment horizontal="center"/>
      <protection hidden="1"/>
    </xf>
    <xf numFmtId="0" fontId="2" fillId="8" borderId="27" xfId="0" applyFont="1" applyFill="1" applyBorder="1" applyAlignment="1" applyProtection="1">
      <alignment horizontal="center"/>
      <protection hidden="1"/>
    </xf>
    <xf numFmtId="0" fontId="12" fillId="0" borderId="9" xfId="0" applyFont="1" applyBorder="1" applyProtection="1">
      <protection hidden="1"/>
    </xf>
    <xf numFmtId="0" fontId="12" fillId="0" borderId="22" xfId="0" applyFont="1" applyBorder="1" applyProtection="1">
      <protection hidden="1"/>
    </xf>
    <xf numFmtId="0" fontId="5" fillId="7" borderId="1" xfId="0" applyFont="1" applyFill="1" applyBorder="1" applyAlignment="1" applyProtection="1">
      <alignment horizontal="left"/>
      <protection hidden="1"/>
    </xf>
    <xf numFmtId="0" fontId="5" fillId="7" borderId="22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5" fillId="0" borderId="17" xfId="0" applyFont="1" applyBorder="1" applyAlignment="1" applyProtection="1">
      <alignment horizontal="center" vertical="justify"/>
      <protection hidden="1"/>
    </xf>
    <xf numFmtId="0" fontId="0" fillId="0" borderId="17" xfId="0" applyBorder="1" applyAlignment="1" applyProtection="1"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4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15" fillId="0" borderId="9" xfId="0" applyFont="1" applyBorder="1" applyAlignment="1" applyProtection="1">
      <alignment horizontal="left" wrapText="1"/>
      <protection hidden="1"/>
    </xf>
    <xf numFmtId="0" fontId="11" fillId="0" borderId="22" xfId="0" applyFont="1" applyBorder="1" applyAlignment="1" applyProtection="1">
      <alignment horizontal="left" wrapText="1"/>
      <protection hidden="1"/>
    </xf>
    <xf numFmtId="0" fontId="0" fillId="0" borderId="22" xfId="0" applyBorder="1" applyAlignment="1" applyProtection="1">
      <protection hidden="1"/>
    </xf>
    <xf numFmtId="0" fontId="0" fillId="0" borderId="27" xfId="0" applyBorder="1" applyAlignment="1" applyProtection="1">
      <protection hidden="1"/>
    </xf>
    <xf numFmtId="0" fontId="11" fillId="0" borderId="1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2" fillId="8" borderId="14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/>
    <xf numFmtId="0" fontId="4" fillId="2" borderId="29" xfId="0" applyFont="1" applyFill="1" applyBorder="1"/>
  </cellXfs>
  <cellStyles count="1">
    <cellStyle name="Normal" xfId="0" builtinId="0"/>
  </cellStyles>
  <dxfs count="42"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showGridLines="0" showRowColHeaders="0" workbookViewId="0">
      <selection activeCell="F19" sqref="F19"/>
    </sheetView>
  </sheetViews>
  <sheetFormatPr defaultRowHeight="12.75" x14ac:dyDescent="0.2"/>
  <cols>
    <col min="2" max="2" width="10.140625" customWidth="1"/>
    <col min="3" max="3" width="18.140625" customWidth="1"/>
    <col min="4" max="4" width="11" customWidth="1"/>
    <col min="6" max="6" width="19.28515625" customWidth="1"/>
  </cols>
  <sheetData>
    <row r="1" spans="2:10" ht="13.5" thickBot="1" x14ac:dyDescent="0.25"/>
    <row r="2" spans="2:10" s="17" customFormat="1" ht="15.75" customHeight="1" thickTop="1" thickBot="1" x14ac:dyDescent="0.25">
      <c r="B2" s="74"/>
      <c r="C2" s="75"/>
      <c r="D2" s="75"/>
      <c r="E2" s="75"/>
      <c r="F2" s="75"/>
      <c r="G2" s="75"/>
      <c r="H2" s="76"/>
    </row>
    <row r="3" spans="2:10" s="17" customFormat="1" ht="20.25" x14ac:dyDescent="0.3">
      <c r="B3" s="80"/>
      <c r="C3" s="98" t="s">
        <v>32</v>
      </c>
      <c r="D3" s="99"/>
      <c r="E3" s="99"/>
      <c r="F3" s="99"/>
      <c r="G3" s="100"/>
      <c r="H3" s="77"/>
    </row>
    <row r="4" spans="2:10" s="17" customFormat="1" ht="21" thickBot="1" x14ac:dyDescent="0.35">
      <c r="B4" s="80"/>
      <c r="C4" s="101" t="s">
        <v>35</v>
      </c>
      <c r="D4" s="102"/>
      <c r="E4" s="102"/>
      <c r="F4" s="102"/>
      <c r="G4" s="103"/>
      <c r="H4" s="77"/>
    </row>
    <row r="5" spans="2:10" s="17" customFormat="1" ht="13.5" customHeight="1" thickBot="1" x14ac:dyDescent="0.35">
      <c r="B5" s="80"/>
      <c r="C5" s="81"/>
      <c r="D5" s="81"/>
      <c r="E5" s="81"/>
      <c r="F5" s="81"/>
      <c r="G5" s="81"/>
      <c r="H5" s="77"/>
      <c r="J5" s="86" t="s">
        <v>38</v>
      </c>
    </row>
    <row r="6" spans="2:10" ht="15.75" thickBot="1" x14ac:dyDescent="0.3">
      <c r="B6" s="82"/>
      <c r="C6" s="94" t="s">
        <v>31</v>
      </c>
      <c r="D6" s="95"/>
      <c r="E6" s="83"/>
      <c r="F6" s="96" t="s">
        <v>25</v>
      </c>
      <c r="G6" s="97"/>
      <c r="H6" s="78"/>
      <c r="J6" s="87" t="s">
        <v>39</v>
      </c>
    </row>
    <row r="7" spans="2:10" ht="15" x14ac:dyDescent="0.25">
      <c r="B7" s="82"/>
      <c r="C7" s="6" t="s">
        <v>1</v>
      </c>
      <c r="D7" s="7" t="s">
        <v>2</v>
      </c>
      <c r="E7" s="83"/>
      <c r="F7" s="13" t="s">
        <v>26</v>
      </c>
      <c r="G7" s="14"/>
      <c r="H7" s="78"/>
      <c r="J7" t="s">
        <v>40</v>
      </c>
    </row>
    <row r="8" spans="2:10" ht="14.25" x14ac:dyDescent="0.2">
      <c r="B8" s="82"/>
      <c r="C8" s="4" t="s">
        <v>28</v>
      </c>
      <c r="D8" s="8">
        <v>1350</v>
      </c>
      <c r="E8" s="83"/>
      <c r="F8" s="15" t="s">
        <v>24</v>
      </c>
      <c r="G8" s="69">
        <v>60</v>
      </c>
      <c r="H8" s="78"/>
      <c r="J8" t="s">
        <v>41</v>
      </c>
    </row>
    <row r="9" spans="2:10" ht="14.25" x14ac:dyDescent="0.2">
      <c r="B9" s="82"/>
      <c r="C9" s="4" t="s">
        <v>4</v>
      </c>
      <c r="D9" s="9">
        <v>46</v>
      </c>
      <c r="E9" s="83"/>
      <c r="F9" s="133" t="s">
        <v>69</v>
      </c>
      <c r="G9" s="69">
        <v>60</v>
      </c>
      <c r="H9" s="78"/>
      <c r="J9" t="s">
        <v>42</v>
      </c>
    </row>
    <row r="10" spans="2:10" ht="15" x14ac:dyDescent="0.25">
      <c r="B10" s="82"/>
      <c r="C10" s="4" t="s">
        <v>5</v>
      </c>
      <c r="D10" s="68">
        <f>(D8/((D9/100)*2200))</f>
        <v>1.3339920948616601</v>
      </c>
      <c r="E10" s="83"/>
      <c r="F10" s="16" t="s">
        <v>27</v>
      </c>
      <c r="G10" s="10"/>
      <c r="H10" s="78"/>
      <c r="J10" t="s">
        <v>43</v>
      </c>
    </row>
    <row r="11" spans="2:10" ht="14.25" x14ac:dyDescent="0.2">
      <c r="B11" s="82"/>
      <c r="C11" s="1" t="s">
        <v>18</v>
      </c>
      <c r="D11" s="71">
        <v>10</v>
      </c>
      <c r="E11" s="83"/>
      <c r="F11" s="15" t="s">
        <v>24</v>
      </c>
      <c r="G11" s="70">
        <v>12.7</v>
      </c>
      <c r="H11" s="78"/>
    </row>
    <row r="12" spans="2:10" ht="15.75" thickBot="1" x14ac:dyDescent="0.3">
      <c r="B12" s="82"/>
      <c r="C12" s="5" t="s">
        <v>19</v>
      </c>
      <c r="D12" s="10"/>
      <c r="E12" s="83"/>
      <c r="F12" s="134" t="s">
        <v>69</v>
      </c>
      <c r="G12" s="72">
        <v>9</v>
      </c>
      <c r="H12" s="78"/>
      <c r="J12" s="87" t="s">
        <v>44</v>
      </c>
    </row>
    <row r="13" spans="2:10" ht="14.25" x14ac:dyDescent="0.2">
      <c r="B13" s="82"/>
      <c r="C13" s="2" t="s">
        <v>20</v>
      </c>
      <c r="D13" s="70">
        <v>0.4</v>
      </c>
      <c r="E13" s="83"/>
      <c r="F13" s="83"/>
      <c r="G13" s="83"/>
      <c r="H13" s="78"/>
      <c r="J13" t="s">
        <v>45</v>
      </c>
    </row>
    <row r="14" spans="2:10" ht="14.25" x14ac:dyDescent="0.2">
      <c r="B14" s="82"/>
      <c r="C14" s="3" t="s">
        <v>21</v>
      </c>
      <c r="D14" s="10"/>
      <c r="E14" s="83"/>
      <c r="F14" s="83"/>
      <c r="G14" s="83"/>
      <c r="H14" s="78"/>
      <c r="J14" t="s">
        <v>46</v>
      </c>
    </row>
    <row r="15" spans="2:10" ht="14.25" x14ac:dyDescent="0.2">
      <c r="B15" s="82"/>
      <c r="C15" s="2" t="s">
        <v>22</v>
      </c>
      <c r="D15" s="69">
        <v>40</v>
      </c>
      <c r="E15" s="83"/>
      <c r="F15" s="83"/>
      <c r="G15" s="83"/>
      <c r="H15" s="78"/>
    </row>
    <row r="16" spans="2:10" ht="15.75" thickBot="1" x14ac:dyDescent="0.3">
      <c r="B16" s="82"/>
      <c r="C16" s="11" t="s">
        <v>23</v>
      </c>
      <c r="D16" s="12"/>
      <c r="E16" s="83"/>
      <c r="F16" s="83"/>
      <c r="G16" s="83"/>
      <c r="H16" s="78"/>
      <c r="J16" s="87" t="s">
        <v>47</v>
      </c>
    </row>
    <row r="17" spans="2:10" ht="13.5" thickBot="1" x14ac:dyDescent="0.25">
      <c r="B17" s="82"/>
      <c r="C17" s="92" t="s">
        <v>0</v>
      </c>
      <c r="D17" s="93"/>
      <c r="E17" s="83"/>
      <c r="F17" s="83"/>
      <c r="G17" s="83"/>
      <c r="H17" s="78"/>
      <c r="J17" t="s">
        <v>48</v>
      </c>
    </row>
    <row r="18" spans="2:10" x14ac:dyDescent="0.2">
      <c r="B18" s="82"/>
      <c r="C18" s="83"/>
      <c r="D18" s="83"/>
      <c r="E18" s="83"/>
      <c r="F18" s="83"/>
      <c r="G18" s="83"/>
      <c r="H18" s="78"/>
    </row>
    <row r="19" spans="2:10" x14ac:dyDescent="0.2">
      <c r="B19" s="82"/>
      <c r="C19" s="83"/>
      <c r="D19" s="83"/>
      <c r="E19" s="83"/>
      <c r="F19" s="83"/>
      <c r="G19" s="83"/>
      <c r="H19" s="78"/>
    </row>
    <row r="20" spans="2:10" x14ac:dyDescent="0.2">
      <c r="B20" s="82"/>
      <c r="C20" s="83"/>
      <c r="D20" s="83"/>
      <c r="E20" s="83"/>
      <c r="F20" s="83"/>
      <c r="G20" s="83"/>
      <c r="H20" s="78"/>
    </row>
    <row r="21" spans="2:10" x14ac:dyDescent="0.2">
      <c r="B21" s="82"/>
      <c r="C21" s="83"/>
      <c r="D21" s="83"/>
      <c r="E21" s="83"/>
      <c r="F21" s="83"/>
      <c r="G21" s="83"/>
      <c r="H21" s="78"/>
    </row>
    <row r="22" spans="2:10" x14ac:dyDescent="0.2">
      <c r="B22" s="82"/>
      <c r="C22" s="83"/>
      <c r="D22" s="83"/>
      <c r="E22" s="83"/>
      <c r="F22" s="83"/>
      <c r="G22" s="83"/>
      <c r="H22" s="78"/>
    </row>
    <row r="23" spans="2:10" x14ac:dyDescent="0.2">
      <c r="B23" s="82"/>
      <c r="C23" s="83"/>
      <c r="D23" s="83"/>
      <c r="E23" s="83"/>
      <c r="F23" s="83"/>
      <c r="G23" s="83"/>
      <c r="H23" s="78"/>
    </row>
    <row r="24" spans="2:10" x14ac:dyDescent="0.2">
      <c r="B24" s="82"/>
      <c r="C24" s="83"/>
      <c r="D24" s="83"/>
      <c r="E24" s="83"/>
      <c r="F24" s="83"/>
      <c r="G24" s="83"/>
      <c r="H24" s="78"/>
    </row>
    <row r="25" spans="2:10" x14ac:dyDescent="0.2">
      <c r="B25" s="82"/>
      <c r="C25" s="83"/>
      <c r="D25" s="83"/>
      <c r="E25" s="83"/>
      <c r="F25" s="83"/>
      <c r="G25" s="83"/>
      <c r="H25" s="78"/>
    </row>
    <row r="26" spans="2:10" x14ac:dyDescent="0.2">
      <c r="B26" s="82"/>
      <c r="C26" s="83"/>
      <c r="D26" s="83"/>
      <c r="E26" s="83"/>
      <c r="F26" s="83"/>
      <c r="G26" s="83"/>
      <c r="H26" s="78"/>
    </row>
    <row r="27" spans="2:10" x14ac:dyDescent="0.2">
      <c r="B27" s="82"/>
      <c r="C27" s="83"/>
      <c r="D27" s="83"/>
      <c r="E27" s="83"/>
      <c r="F27" s="83"/>
      <c r="G27" s="83"/>
      <c r="H27" s="78"/>
    </row>
    <row r="28" spans="2:10" ht="13.5" thickBot="1" x14ac:dyDescent="0.25">
      <c r="B28" s="84"/>
      <c r="C28" s="85"/>
      <c r="D28" s="85"/>
      <c r="E28" s="85"/>
      <c r="F28" s="85"/>
      <c r="G28" s="85"/>
      <c r="H28" s="79"/>
    </row>
    <row r="29" spans="2:10" ht="13.5" thickTop="1" x14ac:dyDescent="0.2"/>
  </sheetData>
  <mergeCells count="5">
    <mergeCell ref="C17:D17"/>
    <mergeCell ref="C6:D6"/>
    <mergeCell ref="F6:G6"/>
    <mergeCell ref="C3:G3"/>
    <mergeCell ref="C4:G4"/>
  </mergeCells>
  <phoneticPr fontId="1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showGridLines="0" showRowColHeaders="0" workbookViewId="0">
      <selection activeCell="R8" sqref="R8"/>
    </sheetView>
  </sheetViews>
  <sheetFormatPr defaultRowHeight="12.75" x14ac:dyDescent="0.2"/>
  <cols>
    <col min="1" max="1" width="1.5703125" style="17" customWidth="1"/>
    <col min="2" max="2" width="17.140625" style="17" customWidth="1"/>
    <col min="3" max="3" width="10.85546875" style="17" customWidth="1"/>
    <col min="4" max="4" width="11.140625" style="17" customWidth="1"/>
    <col min="5" max="5" width="9.140625" style="17"/>
    <col min="6" max="6" width="13.5703125" style="17" customWidth="1"/>
    <col min="7" max="16384" width="9.140625" style="17"/>
  </cols>
  <sheetData>
    <row r="1" spans="1:15" ht="6" customHeight="1" thickBot="1" x14ac:dyDescent="0.25">
      <c r="B1" s="18"/>
      <c r="C1" s="18"/>
      <c r="D1" s="18"/>
      <c r="E1" s="18"/>
      <c r="F1" s="18"/>
      <c r="G1" s="18"/>
      <c r="H1" s="18"/>
      <c r="I1" s="18"/>
    </row>
    <row r="2" spans="1:15" ht="20.25" x14ac:dyDescent="0.3">
      <c r="A2" s="18"/>
      <c r="B2" s="98" t="s">
        <v>33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9"/>
      <c r="O2" s="91" t="s">
        <v>37</v>
      </c>
    </row>
    <row r="3" spans="1:15" ht="21" thickBot="1" x14ac:dyDescent="0.35">
      <c r="A3" s="18"/>
      <c r="B3" s="101" t="s">
        <v>35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9"/>
    </row>
    <row r="4" spans="1:15" ht="6.75" customHeight="1" x14ac:dyDescent="0.3">
      <c r="A4" s="18"/>
      <c r="B4" s="20"/>
      <c r="C4" s="21"/>
      <c r="D4" s="21"/>
      <c r="E4" s="21"/>
      <c r="F4" s="21"/>
      <c r="G4" s="21"/>
      <c r="H4" s="21"/>
      <c r="I4" s="21"/>
      <c r="J4" s="19"/>
      <c r="K4" s="19"/>
      <c r="L4" s="19"/>
      <c r="M4" s="22"/>
      <c r="N4" s="19"/>
    </row>
    <row r="5" spans="1:15" x14ac:dyDescent="0.2">
      <c r="B5" s="108"/>
      <c r="C5" s="109"/>
      <c r="D5" s="109"/>
      <c r="E5" s="110"/>
      <c r="H5" s="19"/>
      <c r="I5" s="19"/>
      <c r="J5" s="19"/>
      <c r="K5" s="19"/>
      <c r="L5" s="19"/>
      <c r="M5" s="22"/>
      <c r="N5" s="19"/>
    </row>
    <row r="6" spans="1:15" ht="4.5" customHeight="1" x14ac:dyDescent="0.2">
      <c r="A6" s="23"/>
      <c r="B6" s="24"/>
      <c r="C6" s="25"/>
      <c r="D6" s="25"/>
      <c r="E6" s="25"/>
      <c r="F6" s="25"/>
      <c r="G6" s="25"/>
      <c r="H6" s="25"/>
      <c r="I6" s="25"/>
      <c r="J6" s="19"/>
      <c r="K6" s="19"/>
      <c r="L6" s="19"/>
      <c r="M6" s="22"/>
      <c r="N6" s="19"/>
    </row>
    <row r="7" spans="1:15" ht="15.75" customHeight="1" thickBot="1" x14ac:dyDescent="0.3">
      <c r="A7" s="23"/>
      <c r="B7" s="106" t="s">
        <v>31</v>
      </c>
      <c r="C7" s="107"/>
      <c r="E7" s="25"/>
      <c r="F7" s="25"/>
      <c r="G7" s="25"/>
      <c r="H7" s="26"/>
      <c r="I7" s="25"/>
      <c r="J7" s="26"/>
      <c r="K7" s="19"/>
      <c r="L7" s="19"/>
      <c r="M7" s="22"/>
      <c r="N7" s="19"/>
    </row>
    <row r="8" spans="1:15" ht="15" customHeight="1" x14ac:dyDescent="0.25">
      <c r="A8" s="23"/>
      <c r="B8" s="27" t="s">
        <v>1</v>
      </c>
      <c r="C8" s="28" t="str">
        <f>'Data Entry'!D7</f>
        <v>UREA</v>
      </c>
      <c r="D8" s="25"/>
      <c r="E8" s="29"/>
      <c r="F8" s="30"/>
      <c r="G8" s="30"/>
      <c r="H8" s="111" t="s">
        <v>15</v>
      </c>
      <c r="I8" s="112"/>
      <c r="J8" s="112"/>
      <c r="K8" s="112"/>
      <c r="L8" s="112"/>
      <c r="M8" s="31"/>
      <c r="N8" s="19"/>
    </row>
    <row r="9" spans="1:15" ht="15" x14ac:dyDescent="0.2">
      <c r="A9" s="23"/>
      <c r="B9" s="27" t="s">
        <v>3</v>
      </c>
      <c r="C9" s="32">
        <f>'Data Entry'!D8</f>
        <v>1350</v>
      </c>
      <c r="D9" s="25"/>
      <c r="E9" s="24"/>
      <c r="F9" s="25"/>
      <c r="G9" s="25"/>
      <c r="H9" s="26"/>
      <c r="I9" s="25"/>
      <c r="J9" s="26"/>
      <c r="K9" s="19"/>
      <c r="L9" s="19"/>
      <c r="M9" s="22"/>
      <c r="N9" s="19"/>
    </row>
    <row r="10" spans="1:15" ht="15" x14ac:dyDescent="0.25">
      <c r="A10" s="23"/>
      <c r="B10" s="27" t="s">
        <v>4</v>
      </c>
      <c r="C10" s="33">
        <f>'Data Entry'!D9</f>
        <v>46</v>
      </c>
      <c r="D10" s="25"/>
      <c r="E10" s="24"/>
      <c r="F10" s="25"/>
      <c r="G10" s="34">
        <f>J10-C14*3</f>
        <v>11.5</v>
      </c>
      <c r="H10" s="34">
        <f>J10-C14*2</f>
        <v>11.899999999999999</v>
      </c>
      <c r="I10" s="34">
        <f>J10-C14</f>
        <v>12.299999999999999</v>
      </c>
      <c r="J10" s="35">
        <f>'Data Entry'!G11</f>
        <v>12.7</v>
      </c>
      <c r="K10" s="34">
        <f>J10+C14</f>
        <v>13.1</v>
      </c>
      <c r="L10" s="34">
        <f>J10+C14*2</f>
        <v>13.5</v>
      </c>
      <c r="M10" s="36">
        <f>J10+C14*3</f>
        <v>13.899999999999999</v>
      </c>
      <c r="N10" s="19"/>
      <c r="O10" s="88" t="s">
        <v>38</v>
      </c>
    </row>
    <row r="11" spans="1:15" ht="15" x14ac:dyDescent="0.25">
      <c r="A11" s="23"/>
      <c r="B11" s="27" t="s">
        <v>5</v>
      </c>
      <c r="C11" s="37">
        <f>(C9/((C10/100)*2200))</f>
        <v>1.3339920948616601</v>
      </c>
      <c r="D11" s="25"/>
      <c r="E11" s="24"/>
      <c r="F11" s="38" t="s">
        <v>6</v>
      </c>
      <c r="G11" s="25"/>
      <c r="H11" s="25"/>
      <c r="I11" s="25"/>
      <c r="J11" s="19"/>
      <c r="K11" s="19"/>
      <c r="L11" s="19"/>
      <c r="M11" s="22"/>
      <c r="N11" s="19"/>
      <c r="O11" s="89" t="s">
        <v>49</v>
      </c>
    </row>
    <row r="12" spans="1:15" ht="15" x14ac:dyDescent="0.25">
      <c r="A12" s="23"/>
      <c r="B12" s="39" t="s">
        <v>18</v>
      </c>
      <c r="C12" s="40">
        <f>'Data Entry'!D11</f>
        <v>10</v>
      </c>
      <c r="D12" s="25"/>
      <c r="E12" s="41"/>
      <c r="F12" s="38" t="s">
        <v>7</v>
      </c>
      <c r="G12" s="116" t="s">
        <v>8</v>
      </c>
      <c r="H12" s="116"/>
      <c r="I12" s="116"/>
      <c r="J12" s="116"/>
      <c r="K12" s="116"/>
      <c r="L12" s="116"/>
      <c r="M12" s="117"/>
      <c r="N12" s="19"/>
      <c r="O12" s="17" t="s">
        <v>50</v>
      </c>
    </row>
    <row r="13" spans="1:15" ht="15.75" thickBot="1" x14ac:dyDescent="0.3">
      <c r="A13" s="23"/>
      <c r="B13" s="42" t="s">
        <v>19</v>
      </c>
      <c r="C13" s="43"/>
      <c r="D13" s="25"/>
      <c r="E13" s="44" t="s">
        <v>9</v>
      </c>
      <c r="F13" s="45" t="s">
        <v>10</v>
      </c>
      <c r="G13" s="118" t="s">
        <v>16</v>
      </c>
      <c r="H13" s="118"/>
      <c r="I13" s="118"/>
      <c r="J13" s="118"/>
      <c r="K13" s="118"/>
      <c r="L13" s="118"/>
      <c r="M13" s="119"/>
      <c r="N13" s="19"/>
      <c r="O13" s="17" t="s">
        <v>51</v>
      </c>
    </row>
    <row r="14" spans="1:15" ht="15" x14ac:dyDescent="0.25">
      <c r="A14" s="23"/>
      <c r="B14" s="46" t="s">
        <v>20</v>
      </c>
      <c r="C14" s="73">
        <f>'Data Entry'!D13</f>
        <v>0.4</v>
      </c>
      <c r="D14" s="25"/>
      <c r="E14" s="47" t="s">
        <v>11</v>
      </c>
      <c r="F14" s="48" t="s">
        <v>12</v>
      </c>
      <c r="G14" s="49">
        <f>G10/$C$11</f>
        <v>8.6207407407407395</v>
      </c>
      <c r="H14" s="49">
        <f t="shared" ref="H14:M14" si="0">H10/$C$11</f>
        <v>8.9205925925925911</v>
      </c>
      <c r="I14" s="49">
        <f t="shared" si="0"/>
        <v>9.2204444444444427</v>
      </c>
      <c r="J14" s="49">
        <f>J10/$C$11</f>
        <v>9.520296296296296</v>
      </c>
      <c r="K14" s="49">
        <f t="shared" si="0"/>
        <v>9.8201481481481476</v>
      </c>
      <c r="L14" s="49">
        <f t="shared" si="0"/>
        <v>10.119999999999999</v>
      </c>
      <c r="M14" s="50">
        <f t="shared" si="0"/>
        <v>10.419851851851851</v>
      </c>
      <c r="N14" s="19"/>
      <c r="O14" s="17" t="s">
        <v>52</v>
      </c>
    </row>
    <row r="15" spans="1:15" ht="15" x14ac:dyDescent="0.25">
      <c r="A15" s="23"/>
      <c r="B15" s="51" t="s">
        <v>21</v>
      </c>
      <c r="C15" s="43"/>
      <c r="D15" s="25"/>
      <c r="E15" s="52">
        <f>IF((E19-4*$C$12)&lt;0,0,(E19-4*$C$12))</f>
        <v>20</v>
      </c>
      <c r="F15" s="53">
        <f>IF(E15=0,0,IF((-0.003*(E15+$C$16)^2+0.7062*(E15+$C$16)+11.6512)*3.5/4-(-0.003*($C$16)^2+0.7062*($C$16))&lt;0,0,(-0.003*(E15+$C$16)^2+0.7062*(E15+$C$16)+11.6512)*3.5/4-(-0.003*($C$16)^2+0.7062*($C$16))))</f>
        <v>14.372299999999996</v>
      </c>
      <c r="G15" s="54">
        <f t="shared" ref="G15:M15" si="1">(G$10*$F15)-($C$11*($E15))</f>
        <v>138.60160810276676</v>
      </c>
      <c r="H15" s="54">
        <f t="shared" si="1"/>
        <v>144.3505281027667</v>
      </c>
      <c r="I15" s="54">
        <f t="shared" si="1"/>
        <v>150.0994481027667</v>
      </c>
      <c r="J15" s="54">
        <f t="shared" si="1"/>
        <v>155.84836810276676</v>
      </c>
      <c r="K15" s="54">
        <f t="shared" si="1"/>
        <v>161.59728810276675</v>
      </c>
      <c r="L15" s="54">
        <f t="shared" si="1"/>
        <v>167.34620810276675</v>
      </c>
      <c r="M15" s="55">
        <f t="shared" si="1"/>
        <v>173.09512810276669</v>
      </c>
      <c r="N15" s="19"/>
      <c r="O15" s="17" t="s">
        <v>53</v>
      </c>
    </row>
    <row r="16" spans="1:15" ht="15" x14ac:dyDescent="0.25">
      <c r="A16" s="23"/>
      <c r="B16" s="46" t="s">
        <v>22</v>
      </c>
      <c r="C16" s="56">
        <f>'Data Entry'!D15</f>
        <v>40</v>
      </c>
      <c r="D16" s="25"/>
      <c r="E16" s="52">
        <f>IF((E20-4*$C$12)&lt;0,0,(E20-4*$C$12))</f>
        <v>30</v>
      </c>
      <c r="F16" s="53">
        <f t="shared" ref="F16:F23" si="2">IF(E16=0,0,IF((-0.003*(E16+$C$16)^2+0.7062*(E16+$C$16)+11.6512)*3.5/4-(-0.003*($C$16)^2+0.7062*($C$16))&lt;0,0,(-0.003*(E16+$C$16)^2+0.7062*(E16+$C$16)+11.6512)*3.5/4-(-0.003*($C$16)^2+0.7062*($C$16))))</f>
        <v>17.139049999999997</v>
      </c>
      <c r="G16" s="54">
        <f>(G$10*$F16)-($C$11*($E16))</f>
        <v>157.07931215415016</v>
      </c>
      <c r="H16" s="54">
        <f>(H$10*$F16)-($C$11*($E16))</f>
        <v>163.93493215415015</v>
      </c>
      <c r="I16" s="54">
        <f t="shared" ref="I16:M23" si="3">(I$10*$F16)-($C$11*($E16))</f>
        <v>170.79055215415013</v>
      </c>
      <c r="J16" s="54">
        <f t="shared" si="3"/>
        <v>177.64617215415015</v>
      </c>
      <c r="K16" s="54">
        <f t="shared" si="3"/>
        <v>184.50179215415014</v>
      </c>
      <c r="L16" s="54">
        <f t="shared" si="3"/>
        <v>191.35741215415015</v>
      </c>
      <c r="M16" s="55">
        <f t="shared" si="3"/>
        <v>198.21303215415014</v>
      </c>
      <c r="N16" s="19"/>
      <c r="O16" s="17" t="s">
        <v>54</v>
      </c>
    </row>
    <row r="17" spans="1:15" ht="15" x14ac:dyDescent="0.25">
      <c r="A17" s="23"/>
      <c r="B17" s="51" t="s">
        <v>23</v>
      </c>
      <c r="C17" s="57"/>
      <c r="D17" s="25"/>
      <c r="E17" s="52">
        <f>IF((E21-4*$C$12)&lt;0,0,(E21-4*$C$12))</f>
        <v>40</v>
      </c>
      <c r="F17" s="53">
        <f t="shared" si="2"/>
        <v>19.380800000000008</v>
      </c>
      <c r="G17" s="54">
        <f t="shared" ref="G17:G23" si="4">(G$10*$F17)-($C$11*($E17))</f>
        <v>169.51951620553368</v>
      </c>
      <c r="H17" s="54">
        <f t="shared" ref="H17:H23" si="5">(H$10*$F17)-($C$11*($E17))</f>
        <v>177.27183620553365</v>
      </c>
      <c r="I17" s="54">
        <f t="shared" si="3"/>
        <v>185.02415620553367</v>
      </c>
      <c r="J17" s="54">
        <f t="shared" si="3"/>
        <v>192.77647620553367</v>
      </c>
      <c r="K17" s="54">
        <f t="shared" si="3"/>
        <v>200.52879620553369</v>
      </c>
      <c r="L17" s="54">
        <f t="shared" si="3"/>
        <v>208.28111620553372</v>
      </c>
      <c r="M17" s="55">
        <f t="shared" si="3"/>
        <v>216.03343620553366</v>
      </c>
      <c r="N17" s="19"/>
    </row>
    <row r="18" spans="1:15" ht="15.75" thickBot="1" x14ac:dyDescent="0.3">
      <c r="A18" s="23"/>
      <c r="B18" s="24"/>
      <c r="C18" s="25"/>
      <c r="D18" s="25"/>
      <c r="E18" s="52">
        <f>IF((E22-4*$C$12)&lt;0,0,(E22-4*$C$12))</f>
        <v>50</v>
      </c>
      <c r="F18" s="53">
        <f t="shared" si="2"/>
        <v>21.097550000000012</v>
      </c>
      <c r="G18" s="54">
        <f t="shared" si="4"/>
        <v>175.92222025691714</v>
      </c>
      <c r="H18" s="54">
        <f t="shared" si="5"/>
        <v>184.36124025691711</v>
      </c>
      <c r="I18" s="54">
        <f t="shared" si="3"/>
        <v>192.80026025691711</v>
      </c>
      <c r="J18" s="54">
        <f>(J$10*$F18)-($C$11*($E18))</f>
        <v>201.23928025691714</v>
      </c>
      <c r="K18" s="54">
        <f t="shared" si="3"/>
        <v>209.67830025691717</v>
      </c>
      <c r="L18" s="54">
        <f t="shared" si="3"/>
        <v>218.1173202569172</v>
      </c>
      <c r="M18" s="55">
        <f t="shared" si="3"/>
        <v>226.55634025691717</v>
      </c>
      <c r="N18" s="19"/>
      <c r="O18" s="90" t="s">
        <v>55</v>
      </c>
    </row>
    <row r="19" spans="1:15" ht="15.75" thickBot="1" x14ac:dyDescent="0.3">
      <c r="A19" s="23"/>
      <c r="B19" s="58"/>
      <c r="C19" s="59"/>
      <c r="D19" s="60" t="s">
        <v>13</v>
      </c>
      <c r="E19" s="61">
        <f>'Data Entry'!G8</f>
        <v>60</v>
      </c>
      <c r="F19" s="53">
        <f t="shared" si="2"/>
        <v>22.289300000000004</v>
      </c>
      <c r="G19" s="54">
        <f t="shared" si="4"/>
        <v>176.28742430830044</v>
      </c>
      <c r="H19" s="54">
        <f t="shared" si="5"/>
        <v>185.20314430830041</v>
      </c>
      <c r="I19" s="54">
        <f t="shared" si="3"/>
        <v>194.11886430830043</v>
      </c>
      <c r="J19" s="54">
        <f t="shared" si="3"/>
        <v>203.0345843083004</v>
      </c>
      <c r="K19" s="54">
        <f t="shared" si="3"/>
        <v>211.95030430830042</v>
      </c>
      <c r="L19" s="54">
        <f t="shared" si="3"/>
        <v>220.86602430830044</v>
      </c>
      <c r="M19" s="55">
        <f t="shared" si="3"/>
        <v>229.7817443083004</v>
      </c>
      <c r="N19" s="19"/>
      <c r="O19" s="17" t="s">
        <v>56</v>
      </c>
    </row>
    <row r="20" spans="1:15" ht="15" x14ac:dyDescent="0.25">
      <c r="A20" s="23"/>
      <c r="B20" s="24"/>
      <c r="C20" s="25"/>
      <c r="D20" s="25"/>
      <c r="E20" s="62">
        <f>E19+C12</f>
        <v>70</v>
      </c>
      <c r="F20" s="53">
        <f t="shared" si="2"/>
        <v>22.956049999999998</v>
      </c>
      <c r="G20" s="54">
        <f t="shared" si="4"/>
        <v>170.61512835968378</v>
      </c>
      <c r="H20" s="54">
        <f t="shared" si="5"/>
        <v>179.7975483596837</v>
      </c>
      <c r="I20" s="54">
        <f t="shared" si="3"/>
        <v>188.97996835968374</v>
      </c>
      <c r="J20" s="54">
        <f t="shared" si="3"/>
        <v>198.16238835968372</v>
      </c>
      <c r="K20" s="54">
        <f t="shared" si="3"/>
        <v>207.34480835968375</v>
      </c>
      <c r="L20" s="54">
        <f t="shared" si="3"/>
        <v>216.52722835968373</v>
      </c>
      <c r="M20" s="55">
        <f t="shared" si="3"/>
        <v>225.70964835968371</v>
      </c>
      <c r="N20" s="19"/>
      <c r="O20" s="17" t="s">
        <v>57</v>
      </c>
    </row>
    <row r="21" spans="1:15" ht="15" x14ac:dyDescent="0.25">
      <c r="A21" s="23"/>
      <c r="B21" s="24"/>
      <c r="C21" s="63"/>
      <c r="D21" s="25"/>
      <c r="E21" s="62">
        <f>E19+2*C12</f>
        <v>80</v>
      </c>
      <c r="F21" s="53">
        <f t="shared" si="2"/>
        <v>23.097799999999999</v>
      </c>
      <c r="G21" s="54">
        <f t="shared" si="4"/>
        <v>158.90533241106721</v>
      </c>
      <c r="H21" s="54">
        <f t="shared" si="5"/>
        <v>168.14445241106716</v>
      </c>
      <c r="I21" s="54">
        <f t="shared" si="3"/>
        <v>177.38357241106718</v>
      </c>
      <c r="J21" s="54">
        <f t="shared" si="3"/>
        <v>186.62269241106719</v>
      </c>
      <c r="K21" s="54">
        <f t="shared" si="3"/>
        <v>195.86181241106715</v>
      </c>
      <c r="L21" s="54">
        <f t="shared" si="3"/>
        <v>205.10093241106716</v>
      </c>
      <c r="M21" s="55">
        <f t="shared" si="3"/>
        <v>214.34005241106712</v>
      </c>
      <c r="N21" s="19"/>
      <c r="O21" s="17" t="s">
        <v>58</v>
      </c>
    </row>
    <row r="22" spans="1:15" ht="15" x14ac:dyDescent="0.25">
      <c r="A22" s="23"/>
      <c r="B22" s="24"/>
      <c r="C22" s="25"/>
      <c r="D22" s="25"/>
      <c r="E22" s="62">
        <f>E19+3*C12</f>
        <v>90</v>
      </c>
      <c r="F22" s="53">
        <f t="shared" si="2"/>
        <v>22.71455000000001</v>
      </c>
      <c r="G22" s="54">
        <f t="shared" si="4"/>
        <v>141.15803646245072</v>
      </c>
      <c r="H22" s="54">
        <f t="shared" si="5"/>
        <v>150.24385646245068</v>
      </c>
      <c r="I22" s="54">
        <f t="shared" si="3"/>
        <v>159.32967646245069</v>
      </c>
      <c r="J22" s="54">
        <f t="shared" si="3"/>
        <v>168.4154964624507</v>
      </c>
      <c r="K22" s="54">
        <f t="shared" si="3"/>
        <v>177.50131646245072</v>
      </c>
      <c r="L22" s="54">
        <f t="shared" si="3"/>
        <v>186.58713646245073</v>
      </c>
      <c r="M22" s="55">
        <f t="shared" si="3"/>
        <v>195.67295646245068</v>
      </c>
      <c r="N22" s="19"/>
      <c r="O22" s="17" t="s">
        <v>59</v>
      </c>
    </row>
    <row r="23" spans="1:15" ht="15" x14ac:dyDescent="0.25">
      <c r="A23" s="23"/>
      <c r="B23" s="24"/>
      <c r="C23" s="25"/>
      <c r="D23" s="25"/>
      <c r="E23" s="62">
        <f>E19+4*C12</f>
        <v>100</v>
      </c>
      <c r="F23" s="53">
        <f t="shared" si="2"/>
        <v>21.8063</v>
      </c>
      <c r="G23" s="54">
        <f t="shared" si="4"/>
        <v>117.37324051383399</v>
      </c>
      <c r="H23" s="54">
        <f t="shared" si="5"/>
        <v>126.09576051383397</v>
      </c>
      <c r="I23" s="54">
        <f t="shared" si="3"/>
        <v>134.818280513834</v>
      </c>
      <c r="J23" s="54">
        <f t="shared" si="3"/>
        <v>143.54080051383397</v>
      </c>
      <c r="K23" s="54">
        <f t="shared" si="3"/>
        <v>152.263320513834</v>
      </c>
      <c r="L23" s="54">
        <f t="shared" si="3"/>
        <v>160.98584051383398</v>
      </c>
      <c r="M23" s="55">
        <f t="shared" si="3"/>
        <v>169.70836051383395</v>
      </c>
      <c r="N23" s="19"/>
    </row>
    <row r="24" spans="1:15" ht="13.5" customHeight="1" x14ac:dyDescent="0.25">
      <c r="A24" s="23"/>
      <c r="B24" s="24"/>
      <c r="C24" s="25"/>
      <c r="D24" s="25"/>
      <c r="E24" s="113" t="s">
        <v>36</v>
      </c>
      <c r="F24" s="120"/>
      <c r="G24" s="120"/>
      <c r="H24" s="120"/>
      <c r="I24" s="120"/>
      <c r="J24" s="120"/>
      <c r="K24" s="120"/>
      <c r="L24" s="120"/>
      <c r="M24" s="121"/>
      <c r="N24" s="19"/>
      <c r="O24" s="89" t="s">
        <v>60</v>
      </c>
    </row>
    <row r="25" spans="1:15" ht="9.75" customHeight="1" x14ac:dyDescent="0.2">
      <c r="A25" s="23"/>
      <c r="B25" s="24"/>
      <c r="C25" s="25"/>
      <c r="D25" s="25"/>
      <c r="E25" s="113" t="s">
        <v>14</v>
      </c>
      <c r="F25" s="114"/>
      <c r="G25" s="114"/>
      <c r="H25" s="114"/>
      <c r="I25" s="114"/>
      <c r="J25" s="114"/>
      <c r="K25" s="114"/>
      <c r="L25" s="114"/>
      <c r="M25" s="115"/>
      <c r="N25" s="19"/>
      <c r="O25" s="17" t="s">
        <v>61</v>
      </c>
    </row>
    <row r="26" spans="1:15" ht="9.75" customHeight="1" x14ac:dyDescent="0.2">
      <c r="A26" s="23"/>
      <c r="B26" s="24"/>
      <c r="C26" s="25"/>
      <c r="D26" s="25"/>
      <c r="E26" s="113" t="s">
        <v>17</v>
      </c>
      <c r="F26" s="114"/>
      <c r="G26" s="114"/>
      <c r="H26" s="114"/>
      <c r="I26" s="114"/>
      <c r="J26" s="114"/>
      <c r="K26" s="114"/>
      <c r="L26" s="114"/>
      <c r="M26" s="115"/>
      <c r="N26" s="19"/>
      <c r="O26" s="17" t="s">
        <v>62</v>
      </c>
    </row>
    <row r="27" spans="1:15" ht="9.75" customHeight="1" x14ac:dyDescent="0.2">
      <c r="A27" s="23"/>
      <c r="B27" s="24"/>
      <c r="C27" s="25"/>
      <c r="D27" s="25"/>
      <c r="E27" s="126" t="s">
        <v>29</v>
      </c>
      <c r="F27" s="127"/>
      <c r="G27" s="127"/>
      <c r="H27" s="127"/>
      <c r="I27" s="127"/>
      <c r="J27" s="128"/>
      <c r="K27" s="128"/>
      <c r="L27" s="128"/>
      <c r="M27" s="129"/>
      <c r="N27" s="19"/>
      <c r="O27" s="17" t="s">
        <v>63</v>
      </c>
    </row>
    <row r="28" spans="1:15" ht="9.75" customHeight="1" thickBot="1" x14ac:dyDescent="0.25">
      <c r="A28" s="23"/>
      <c r="B28" s="24"/>
      <c r="C28" s="25"/>
      <c r="D28" s="25"/>
      <c r="E28" s="122" t="s">
        <v>30</v>
      </c>
      <c r="F28" s="123"/>
      <c r="G28" s="123"/>
      <c r="H28" s="123"/>
      <c r="I28" s="123"/>
      <c r="J28" s="124"/>
      <c r="K28" s="124"/>
      <c r="L28" s="124"/>
      <c r="M28" s="125"/>
      <c r="N28" s="19"/>
    </row>
    <row r="29" spans="1:15" ht="12" customHeight="1" x14ac:dyDescent="0.2">
      <c r="A29" s="23"/>
      <c r="B29" s="24"/>
      <c r="C29" s="25"/>
      <c r="D29" s="25"/>
      <c r="E29" s="64"/>
      <c r="F29" s="64"/>
      <c r="G29" s="64"/>
      <c r="H29" s="64"/>
      <c r="I29" s="64"/>
      <c r="J29" s="19"/>
      <c r="K29" s="19"/>
      <c r="L29" s="19"/>
      <c r="M29" s="22"/>
      <c r="N29" s="19"/>
    </row>
    <row r="30" spans="1:15" ht="10.5" customHeight="1" thickBot="1" x14ac:dyDescent="0.25">
      <c r="A30" s="23"/>
      <c r="B30" s="104"/>
      <c r="C30" s="105"/>
      <c r="D30" s="105"/>
      <c r="E30" s="105"/>
      <c r="F30" s="105"/>
      <c r="G30" s="105"/>
      <c r="H30" s="105"/>
      <c r="I30" s="105"/>
      <c r="J30" s="66"/>
      <c r="K30" s="66"/>
      <c r="L30" s="66"/>
      <c r="M30" s="67"/>
      <c r="N30" s="19"/>
    </row>
    <row r="31" spans="1:15" ht="15.75" customHeight="1" x14ac:dyDescent="0.2"/>
  </sheetData>
  <mergeCells count="13">
    <mergeCell ref="B30:I30"/>
    <mergeCell ref="B2:M2"/>
    <mergeCell ref="B3:M3"/>
    <mergeCell ref="B7:C7"/>
    <mergeCell ref="B5:E5"/>
    <mergeCell ref="H8:L8"/>
    <mergeCell ref="E25:M25"/>
    <mergeCell ref="E26:M26"/>
    <mergeCell ref="G12:M12"/>
    <mergeCell ref="G13:M13"/>
    <mergeCell ref="E24:M24"/>
    <mergeCell ref="E28:M28"/>
    <mergeCell ref="E27:M27"/>
  </mergeCells>
  <phoneticPr fontId="16" type="noConversion"/>
  <conditionalFormatting sqref="H15:H23">
    <cfRule type="cellIs" dxfId="41" priority="1" stopIfTrue="1" operator="equal">
      <formula>MAX($H$15:$H$23)</formula>
    </cfRule>
    <cfRule type="cellIs" dxfId="40" priority="2" stopIfTrue="1" operator="between">
      <formula>MAX($H$15:$H$23)</formula>
      <formula>MAX($H$15:$H$23)-1</formula>
    </cfRule>
    <cfRule type="cellIs" dxfId="39" priority="3" stopIfTrue="1" operator="between">
      <formula>MAX($H$15:$H$23)</formula>
      <formula>MAX($H$15:$H$23)+1</formula>
    </cfRule>
  </conditionalFormatting>
  <conditionalFormatting sqref="I15:I23">
    <cfRule type="cellIs" dxfId="38" priority="4" stopIfTrue="1" operator="equal">
      <formula>MAX($I$15:$I$23)</formula>
    </cfRule>
    <cfRule type="cellIs" dxfId="37" priority="5" stopIfTrue="1" operator="between">
      <formula>MAX($I$15:$I$23)</formula>
      <formula>MAX($I$15:$I$23)-1</formula>
    </cfRule>
    <cfRule type="cellIs" dxfId="36" priority="6" stopIfTrue="1" operator="between">
      <formula>MAX($I$15:$I$23)</formula>
      <formula>MAX($I$15:$I$23)+1</formula>
    </cfRule>
  </conditionalFormatting>
  <conditionalFormatting sqref="J15:J23">
    <cfRule type="cellIs" dxfId="35" priority="7" stopIfTrue="1" operator="equal">
      <formula>MAX($J$15:$J$23)</formula>
    </cfRule>
    <cfRule type="cellIs" dxfId="34" priority="8" stopIfTrue="1" operator="between">
      <formula>MAX($J$15:$J$23)</formula>
      <formula>MAX($J$15:$J$23)-1</formula>
    </cfRule>
    <cfRule type="cellIs" dxfId="33" priority="9" stopIfTrue="1" operator="between">
      <formula>MAX($J$15:$J$23)</formula>
      <formula>MAX($J$15:$J$23)+1</formula>
    </cfRule>
  </conditionalFormatting>
  <conditionalFormatting sqref="K15:K23">
    <cfRule type="cellIs" dxfId="32" priority="10" stopIfTrue="1" operator="equal">
      <formula>MAX($K$15:$K$23)</formula>
    </cfRule>
    <cfRule type="cellIs" dxfId="31" priority="11" stopIfTrue="1" operator="between">
      <formula>MAX($K$15:$K$23)</formula>
      <formula>MAX($K$15:$K$23)-1</formula>
    </cfRule>
    <cfRule type="cellIs" dxfId="30" priority="12" stopIfTrue="1" operator="between">
      <formula>MAX($K$15:$K$23)</formula>
      <formula>MAX($K$15:$K$23)+1</formula>
    </cfRule>
  </conditionalFormatting>
  <conditionalFormatting sqref="L15:L23">
    <cfRule type="cellIs" dxfId="29" priority="13" stopIfTrue="1" operator="equal">
      <formula>MAX($L$15:$L$23)</formula>
    </cfRule>
    <cfRule type="cellIs" dxfId="28" priority="14" stopIfTrue="1" operator="between">
      <formula>MAX($L$15:$L$23)</formula>
      <formula>MAX($L$15:$L$23)-1</formula>
    </cfRule>
    <cfRule type="cellIs" dxfId="27" priority="15" stopIfTrue="1" operator="between">
      <formula>MAX($L$15:$L$23)</formula>
      <formula>MAX($L$15:$L$23)+1</formula>
    </cfRule>
  </conditionalFormatting>
  <conditionalFormatting sqref="M15:M23">
    <cfRule type="cellIs" dxfId="26" priority="16" stopIfTrue="1" operator="equal">
      <formula>MAX($M$15:$M$23)</formula>
    </cfRule>
    <cfRule type="cellIs" dxfId="25" priority="17" stopIfTrue="1" operator="between">
      <formula>MAX($M$15:$M$23)</formula>
      <formula>MAX($M$15:$M$23)-1</formula>
    </cfRule>
    <cfRule type="cellIs" dxfId="24" priority="18" stopIfTrue="1" operator="between">
      <formula>MAX($M$15:$M$23)</formula>
      <formula>MAX($M$15:$M$23)+1</formula>
    </cfRule>
  </conditionalFormatting>
  <conditionalFormatting sqref="G15:G23">
    <cfRule type="cellIs" dxfId="23" priority="19" stopIfTrue="1" operator="equal">
      <formula>MAX($G$15:$G$23)</formula>
    </cfRule>
    <cfRule type="cellIs" dxfId="22" priority="20" stopIfTrue="1" operator="between">
      <formula>MAX($G$15:$G$23)</formula>
      <formula>MAX($G$15:$G$23)-1</formula>
    </cfRule>
    <cfRule type="cellIs" dxfId="21" priority="21" stopIfTrue="1" operator="between">
      <formula>MAX($G$15:$G$23)</formula>
      <formula>MAX($G$15:$G$23)+1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3"/>
  <sheetViews>
    <sheetView showGridLines="0" showRowColHeaders="0" tabSelected="1" workbookViewId="0">
      <selection activeCell="R17" sqref="R17"/>
    </sheetView>
  </sheetViews>
  <sheetFormatPr defaultRowHeight="12.75" x14ac:dyDescent="0.2"/>
  <cols>
    <col min="1" max="1" width="1.5703125" style="17" customWidth="1"/>
    <col min="2" max="2" width="16.5703125" style="17" customWidth="1"/>
    <col min="3" max="3" width="11.28515625" style="17" customWidth="1"/>
    <col min="4" max="5" width="9.140625" style="17"/>
    <col min="6" max="6" width="13.5703125" style="17" customWidth="1"/>
    <col min="7" max="16384" width="9.140625" style="17"/>
  </cols>
  <sheetData>
    <row r="1" spans="1:15" ht="6" customHeight="1" thickBot="1" x14ac:dyDescent="0.25">
      <c r="B1" s="18"/>
      <c r="C1" s="18"/>
      <c r="D1" s="18"/>
      <c r="E1" s="18"/>
      <c r="F1" s="18"/>
      <c r="G1" s="18"/>
      <c r="H1" s="18"/>
      <c r="I1" s="18"/>
    </row>
    <row r="2" spans="1:15" ht="20.25" x14ac:dyDescent="0.3">
      <c r="A2" s="18"/>
      <c r="B2" s="98" t="s">
        <v>64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19"/>
    </row>
    <row r="3" spans="1:15" ht="20.25" x14ac:dyDescent="0.3">
      <c r="A3" s="18"/>
      <c r="B3" s="130" t="s">
        <v>35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9"/>
    </row>
    <row r="4" spans="1:15" ht="6.75" customHeight="1" x14ac:dyDescent="0.3">
      <c r="A4" s="18"/>
      <c r="B4" s="20"/>
      <c r="C4" s="21"/>
      <c r="D4" s="21"/>
      <c r="E4" s="21"/>
      <c r="F4" s="21"/>
      <c r="G4" s="21"/>
      <c r="H4" s="21"/>
      <c r="I4" s="21"/>
      <c r="J4" s="19"/>
      <c r="K4" s="19"/>
      <c r="L4" s="19"/>
      <c r="M4" s="22"/>
      <c r="N4" s="19"/>
    </row>
    <row r="5" spans="1:15" x14ac:dyDescent="0.2">
      <c r="B5" s="108"/>
      <c r="C5" s="109"/>
      <c r="D5" s="109"/>
      <c r="E5" s="19"/>
      <c r="F5" s="19"/>
      <c r="G5" s="19"/>
      <c r="H5" s="19"/>
      <c r="I5" s="19"/>
      <c r="J5" s="19"/>
      <c r="K5" s="19"/>
      <c r="L5" s="19"/>
      <c r="M5" s="22"/>
      <c r="N5" s="19"/>
    </row>
    <row r="6" spans="1:15" ht="4.5" customHeight="1" x14ac:dyDescent="0.2">
      <c r="A6" s="23"/>
      <c r="B6" s="24"/>
      <c r="C6" s="25"/>
      <c r="D6" s="25"/>
      <c r="E6" s="25"/>
      <c r="F6" s="25"/>
      <c r="G6" s="25"/>
      <c r="H6" s="25"/>
      <c r="I6" s="25"/>
      <c r="J6" s="19"/>
      <c r="K6" s="19"/>
      <c r="L6" s="19"/>
      <c r="M6" s="22"/>
      <c r="N6" s="19"/>
    </row>
    <row r="7" spans="1:15" ht="15.75" customHeight="1" thickBot="1" x14ac:dyDescent="0.3">
      <c r="A7" s="23"/>
      <c r="B7" s="106" t="s">
        <v>31</v>
      </c>
      <c r="C7" s="107"/>
      <c r="D7" s="25"/>
      <c r="E7" s="25"/>
      <c r="F7" s="25"/>
      <c r="G7" s="25"/>
      <c r="H7" s="26"/>
      <c r="I7" s="25"/>
      <c r="J7" s="26"/>
      <c r="K7" s="19"/>
      <c r="L7" s="19"/>
      <c r="M7" s="22"/>
      <c r="N7" s="19"/>
    </row>
    <row r="8" spans="1:15" ht="15" customHeight="1" x14ac:dyDescent="0.25">
      <c r="A8" s="23"/>
      <c r="B8" s="27" t="s">
        <v>1</v>
      </c>
      <c r="C8" s="28" t="str">
        <f>'Data Entry'!D7</f>
        <v>UREA</v>
      </c>
      <c r="D8" s="25"/>
      <c r="E8" s="29"/>
      <c r="F8" s="30"/>
      <c r="G8" s="30"/>
      <c r="H8" s="111" t="s">
        <v>65</v>
      </c>
      <c r="I8" s="112"/>
      <c r="J8" s="112"/>
      <c r="K8" s="112"/>
      <c r="L8" s="112"/>
      <c r="M8" s="31"/>
      <c r="N8" s="19"/>
    </row>
    <row r="9" spans="1:15" ht="15" x14ac:dyDescent="0.2">
      <c r="A9" s="23"/>
      <c r="B9" s="27" t="s">
        <v>3</v>
      </c>
      <c r="C9" s="32">
        <f>'Data Entry'!D8</f>
        <v>1350</v>
      </c>
      <c r="D9" s="25"/>
      <c r="E9" s="24"/>
      <c r="F9" s="25"/>
      <c r="G9" s="25"/>
      <c r="H9" s="26"/>
      <c r="I9" s="25"/>
      <c r="J9" s="26"/>
      <c r="K9" s="19"/>
      <c r="L9" s="19"/>
      <c r="M9" s="22"/>
      <c r="N9" s="19"/>
    </row>
    <row r="10" spans="1:15" ht="15" x14ac:dyDescent="0.25">
      <c r="A10" s="23"/>
      <c r="B10" s="27" t="s">
        <v>4</v>
      </c>
      <c r="C10" s="33">
        <f>'Data Entry'!D9</f>
        <v>46</v>
      </c>
      <c r="D10" s="25"/>
      <c r="E10" s="24"/>
      <c r="F10" s="25"/>
      <c r="G10" s="34">
        <f>J10-C14*3</f>
        <v>7.8</v>
      </c>
      <c r="H10" s="34">
        <f>J10-C14*2</f>
        <v>8.1999999999999993</v>
      </c>
      <c r="I10" s="34">
        <f>J10-C14</f>
        <v>8.6</v>
      </c>
      <c r="J10" s="35">
        <f>'Data Entry'!G12</f>
        <v>9</v>
      </c>
      <c r="K10" s="34">
        <f>J10+C14</f>
        <v>9.4</v>
      </c>
      <c r="L10" s="34">
        <f>J10+C14*2</f>
        <v>9.8000000000000007</v>
      </c>
      <c r="M10" s="36">
        <f>J10+C14*3</f>
        <v>10.199999999999999</v>
      </c>
      <c r="N10" s="19"/>
      <c r="O10" s="88" t="s">
        <v>38</v>
      </c>
    </row>
    <row r="11" spans="1:15" ht="15" x14ac:dyDescent="0.25">
      <c r="A11" s="23"/>
      <c r="B11" s="27" t="s">
        <v>5</v>
      </c>
      <c r="C11" s="37">
        <f>(C9/((C10/100)*2200))</f>
        <v>1.3339920948616601</v>
      </c>
      <c r="D11" s="25"/>
      <c r="E11" s="24"/>
      <c r="F11" s="38" t="s">
        <v>6</v>
      </c>
      <c r="G11" s="25"/>
      <c r="H11" s="25"/>
      <c r="I11" s="25"/>
      <c r="J11" s="19"/>
      <c r="K11" s="19"/>
      <c r="L11" s="19"/>
      <c r="M11" s="22"/>
      <c r="N11" s="19"/>
      <c r="O11" s="89" t="s">
        <v>49</v>
      </c>
    </row>
    <row r="12" spans="1:15" ht="15" x14ac:dyDescent="0.25">
      <c r="A12" s="23"/>
      <c r="B12" s="39" t="s">
        <v>18</v>
      </c>
      <c r="C12" s="40">
        <f>'Data Entry'!D11</f>
        <v>10</v>
      </c>
      <c r="D12" s="25"/>
      <c r="E12" s="41"/>
      <c r="F12" s="38" t="s">
        <v>7</v>
      </c>
      <c r="G12" s="116" t="s">
        <v>8</v>
      </c>
      <c r="H12" s="116"/>
      <c r="I12" s="116"/>
      <c r="J12" s="116"/>
      <c r="K12" s="116"/>
      <c r="L12" s="116"/>
      <c r="M12" s="117"/>
      <c r="N12" s="19"/>
      <c r="O12" s="17" t="s">
        <v>50</v>
      </c>
    </row>
    <row r="13" spans="1:15" ht="15.75" thickBot="1" x14ac:dyDescent="0.3">
      <c r="A13" s="23"/>
      <c r="B13" s="42" t="s">
        <v>19</v>
      </c>
      <c r="C13" s="43"/>
      <c r="D13" s="25"/>
      <c r="E13" s="44" t="s">
        <v>9</v>
      </c>
      <c r="F13" s="45" t="s">
        <v>10</v>
      </c>
      <c r="G13" s="118" t="s">
        <v>66</v>
      </c>
      <c r="H13" s="118"/>
      <c r="I13" s="118"/>
      <c r="J13" s="118"/>
      <c r="K13" s="118"/>
      <c r="L13" s="118"/>
      <c r="M13" s="119"/>
      <c r="N13" s="19"/>
      <c r="O13" s="17" t="s">
        <v>51</v>
      </c>
    </row>
    <row r="14" spans="1:15" ht="15" x14ac:dyDescent="0.25">
      <c r="A14" s="23"/>
      <c r="B14" s="46" t="s">
        <v>20</v>
      </c>
      <c r="C14" s="73">
        <f>'Data Entry'!D13</f>
        <v>0.4</v>
      </c>
      <c r="D14" s="25"/>
      <c r="E14" s="47" t="s">
        <v>11</v>
      </c>
      <c r="F14" s="48" t="s">
        <v>12</v>
      </c>
      <c r="G14" s="49">
        <f>G10/$C$11</f>
        <v>5.8471111111111105</v>
      </c>
      <c r="H14" s="49">
        <f t="shared" ref="H14:M14" si="0">H10/$C$11</f>
        <v>6.1469629629629621</v>
      </c>
      <c r="I14" s="49">
        <f t="shared" si="0"/>
        <v>6.4468148148148146</v>
      </c>
      <c r="J14" s="49">
        <f t="shared" si="0"/>
        <v>6.7466666666666661</v>
      </c>
      <c r="K14" s="49">
        <f t="shared" si="0"/>
        <v>7.0465185185185186</v>
      </c>
      <c r="L14" s="49">
        <f t="shared" si="0"/>
        <v>7.3463703703703702</v>
      </c>
      <c r="M14" s="50">
        <f t="shared" si="0"/>
        <v>7.6462222222222209</v>
      </c>
      <c r="N14" s="19"/>
      <c r="O14" s="17" t="s">
        <v>52</v>
      </c>
    </row>
    <row r="15" spans="1:15" ht="15" x14ac:dyDescent="0.25">
      <c r="A15" s="23"/>
      <c r="B15" s="51" t="s">
        <v>21</v>
      </c>
      <c r="C15" s="43"/>
      <c r="D15" s="25"/>
      <c r="E15" s="52">
        <f>IF((E19-4*$C$12)&lt;0,0,(E19-4*$C$12))</f>
        <v>20</v>
      </c>
      <c r="F15" s="53">
        <f>IF(E15=0,0,IF((-0.0027*(E15+$C$16)^2+0.7874*(E15+$C$16)+0.0000000000004)*3.5/4-(-0.0027*($C$16)^2+0.7874*($C$16))&lt;0,0,(-0.0027*(E15+$C$16)^2+0.7874*(E15+$C$16)+14.7)*3.5/4-(-0.00275*($C$16)^2+0.7874*($C$16))))</f>
        <v>18.600000000000005</v>
      </c>
      <c r="G15" s="54">
        <f t="shared" ref="G15:M23" si="1">(G$10*$F15)-($C$11*($E15))</f>
        <v>118.40015810276684</v>
      </c>
      <c r="H15" s="54">
        <f t="shared" si="1"/>
        <v>125.84015810276684</v>
      </c>
      <c r="I15" s="54">
        <f t="shared" si="1"/>
        <v>133.28015810276685</v>
      </c>
      <c r="J15" s="54">
        <f t="shared" si="1"/>
        <v>140.72015810276685</v>
      </c>
      <c r="K15" s="54">
        <f t="shared" si="1"/>
        <v>148.16015810276684</v>
      </c>
      <c r="L15" s="54">
        <f t="shared" si="1"/>
        <v>155.60015810276684</v>
      </c>
      <c r="M15" s="55">
        <f t="shared" si="1"/>
        <v>163.04015810276684</v>
      </c>
      <c r="N15" s="19"/>
      <c r="O15" s="17" t="s">
        <v>53</v>
      </c>
    </row>
    <row r="16" spans="1:15" ht="15" x14ac:dyDescent="0.25">
      <c r="A16" s="23"/>
      <c r="B16" s="46" t="s">
        <v>22</v>
      </c>
      <c r="C16" s="56">
        <f>'Data Entry'!D15</f>
        <v>40</v>
      </c>
      <c r="D16" s="25"/>
      <c r="E16" s="52">
        <f>IF((E20-4*$C$12)&lt;0,0,(E20-4*$C$12))</f>
        <v>30</v>
      </c>
      <c r="F16" s="53">
        <f t="shared" ref="F16:F23" si="2">IF(E16=0,0,IF((-0.0027*(E16+$C$16)^2+0.7874*(E16+$C$16)+0.0000000000004)*3.5/4-(-0.0027*($C$16)^2+0.7874*($C$16))&lt;0,0,(-0.0027*(E16+$C$16)^2+0.7874*(E16+$C$16)+14.7)*3.5/4-(-0.00275*($C$16)^2+0.7874*($C$16))))</f>
        <v>22.418500000000005</v>
      </c>
      <c r="G16" s="54">
        <f t="shared" si="1"/>
        <v>134.84453715415023</v>
      </c>
      <c r="H16" s="54">
        <f t="shared" si="1"/>
        <v>143.81193715415023</v>
      </c>
      <c r="I16" s="54">
        <f t="shared" si="1"/>
        <v>152.77933715415023</v>
      </c>
      <c r="J16" s="54">
        <f t="shared" si="1"/>
        <v>161.74673715415022</v>
      </c>
      <c r="K16" s="54">
        <f t="shared" si="1"/>
        <v>170.71413715415025</v>
      </c>
      <c r="L16" s="54">
        <f t="shared" si="1"/>
        <v>179.68153715415025</v>
      </c>
      <c r="M16" s="55">
        <f t="shared" si="1"/>
        <v>188.64893715415022</v>
      </c>
      <c r="N16" s="19"/>
      <c r="O16" s="17" t="s">
        <v>54</v>
      </c>
    </row>
    <row r="17" spans="1:15" ht="15" x14ac:dyDescent="0.25">
      <c r="A17" s="23"/>
      <c r="B17" s="51" t="s">
        <v>23</v>
      </c>
      <c r="C17" s="57"/>
      <c r="D17" s="25"/>
      <c r="E17" s="52">
        <f>IF((E21-4*$C$12)&lt;0,0,(E21-4*$C$12))</f>
        <v>40</v>
      </c>
      <c r="F17" s="53">
        <f t="shared" si="2"/>
        <v>25.764499999999995</v>
      </c>
      <c r="G17" s="54">
        <f t="shared" si="1"/>
        <v>147.60341620553353</v>
      </c>
      <c r="H17" s="54">
        <f t="shared" si="1"/>
        <v>157.90921620553354</v>
      </c>
      <c r="I17" s="54">
        <f t="shared" si="1"/>
        <v>168.21501620553354</v>
      </c>
      <c r="J17" s="54">
        <f t="shared" si="1"/>
        <v>178.52081620553355</v>
      </c>
      <c r="K17" s="54">
        <f t="shared" si="1"/>
        <v>188.82661620553355</v>
      </c>
      <c r="L17" s="54">
        <f t="shared" si="1"/>
        <v>199.13241620553356</v>
      </c>
      <c r="M17" s="55">
        <f t="shared" si="1"/>
        <v>209.43821620553351</v>
      </c>
      <c r="N17" s="19"/>
    </row>
    <row r="18" spans="1:15" ht="15.75" thickBot="1" x14ac:dyDescent="0.3">
      <c r="A18" s="23"/>
      <c r="B18" s="24"/>
      <c r="C18" s="25"/>
      <c r="D18" s="25"/>
      <c r="E18" s="52">
        <f>IF((E22-4*$C$12)&lt;0,0,(E22-4*$C$12))</f>
        <v>50</v>
      </c>
      <c r="F18" s="53">
        <f t="shared" si="2"/>
        <v>28.637999999999995</v>
      </c>
      <c r="G18" s="54">
        <f t="shared" si="1"/>
        <v>156.67679525691696</v>
      </c>
      <c r="H18" s="54">
        <f t="shared" si="1"/>
        <v>168.13199525691692</v>
      </c>
      <c r="I18" s="54">
        <f t="shared" si="1"/>
        <v>179.58719525691694</v>
      </c>
      <c r="J18" s="54">
        <f t="shared" si="1"/>
        <v>191.04239525691696</v>
      </c>
      <c r="K18" s="54">
        <f t="shared" si="1"/>
        <v>202.49759525691695</v>
      </c>
      <c r="L18" s="54">
        <f t="shared" si="1"/>
        <v>213.95279525691694</v>
      </c>
      <c r="M18" s="55">
        <f t="shared" si="1"/>
        <v>225.40799525691693</v>
      </c>
      <c r="N18" s="19"/>
      <c r="O18" s="90" t="s">
        <v>68</v>
      </c>
    </row>
    <row r="19" spans="1:15" ht="15.75" thickBot="1" x14ac:dyDescent="0.3">
      <c r="A19" s="23"/>
      <c r="B19" s="65"/>
      <c r="C19" s="59"/>
      <c r="D19" s="60" t="s">
        <v>13</v>
      </c>
      <c r="E19" s="61">
        <f>'Data Entry'!G9</f>
        <v>60</v>
      </c>
      <c r="F19" s="53">
        <f t="shared" si="2"/>
        <v>31.038999999999998</v>
      </c>
      <c r="G19" s="54">
        <f t="shared" si="1"/>
        <v>162.06467430830037</v>
      </c>
      <c r="H19" s="54">
        <f t="shared" si="1"/>
        <v>174.48027430830035</v>
      </c>
      <c r="I19" s="54">
        <f t="shared" si="1"/>
        <v>186.89587430830034</v>
      </c>
      <c r="J19" s="54">
        <f t="shared" si="1"/>
        <v>199.31147430830038</v>
      </c>
      <c r="K19" s="54">
        <f t="shared" si="1"/>
        <v>211.72707430830036</v>
      </c>
      <c r="L19" s="54">
        <f t="shared" si="1"/>
        <v>224.1426743083004</v>
      </c>
      <c r="M19" s="55">
        <f t="shared" si="1"/>
        <v>236.55827430830033</v>
      </c>
      <c r="N19" s="19"/>
      <c r="O19" s="17" t="s">
        <v>56</v>
      </c>
    </row>
    <row r="20" spans="1:15" ht="15" x14ac:dyDescent="0.25">
      <c r="A20" s="23"/>
      <c r="B20" s="24"/>
      <c r="C20" s="25"/>
      <c r="D20" s="25"/>
      <c r="E20" s="62">
        <f>E19+C12</f>
        <v>70</v>
      </c>
      <c r="F20" s="53">
        <f t="shared" si="2"/>
        <v>32.967500000000001</v>
      </c>
      <c r="G20" s="54">
        <f t="shared" si="1"/>
        <v>163.76705335968379</v>
      </c>
      <c r="H20" s="54">
        <f t="shared" si="1"/>
        <v>176.95405335968374</v>
      </c>
      <c r="I20" s="54">
        <f t="shared" si="1"/>
        <v>190.14105335968375</v>
      </c>
      <c r="J20" s="54">
        <f t="shared" si="1"/>
        <v>203.32805335968376</v>
      </c>
      <c r="K20" s="54">
        <f t="shared" si="1"/>
        <v>216.51505335968383</v>
      </c>
      <c r="L20" s="54">
        <f t="shared" si="1"/>
        <v>229.70205335968384</v>
      </c>
      <c r="M20" s="55">
        <f t="shared" si="1"/>
        <v>242.88905335968374</v>
      </c>
      <c r="N20" s="19"/>
      <c r="O20" s="17" t="s">
        <v>57</v>
      </c>
    </row>
    <row r="21" spans="1:15" ht="15" x14ac:dyDescent="0.25">
      <c r="A21" s="23"/>
      <c r="B21" s="24"/>
      <c r="C21" s="25"/>
      <c r="D21" s="25"/>
      <c r="E21" s="62">
        <f>E19+2*C12</f>
        <v>80</v>
      </c>
      <c r="F21" s="53">
        <f t="shared" si="2"/>
        <v>34.42349999999999</v>
      </c>
      <c r="G21" s="54">
        <f t="shared" si="1"/>
        <v>161.7839324110671</v>
      </c>
      <c r="H21" s="54">
        <f t="shared" si="1"/>
        <v>175.55333241106706</v>
      </c>
      <c r="I21" s="54">
        <f t="shared" si="1"/>
        <v>189.32273241106708</v>
      </c>
      <c r="J21" s="54">
        <f t="shared" si="1"/>
        <v>203.0921324110671</v>
      </c>
      <c r="K21" s="54">
        <f t="shared" si="1"/>
        <v>216.86153241106712</v>
      </c>
      <c r="L21" s="54">
        <f t="shared" si="1"/>
        <v>230.63093241106714</v>
      </c>
      <c r="M21" s="55">
        <f t="shared" si="1"/>
        <v>244.40033241106704</v>
      </c>
      <c r="N21" s="19"/>
      <c r="O21" s="17" t="s">
        <v>58</v>
      </c>
    </row>
    <row r="22" spans="1:15" ht="15" x14ac:dyDescent="0.25">
      <c r="A22" s="23"/>
      <c r="B22" s="24"/>
      <c r="C22" s="25"/>
      <c r="D22" s="25"/>
      <c r="E22" s="62">
        <f>E19+3*C12</f>
        <v>90</v>
      </c>
      <c r="F22" s="53">
        <f t="shared" si="2"/>
        <v>35.406999999999982</v>
      </c>
      <c r="G22" s="54">
        <f t="shared" si="1"/>
        <v>156.11531146245042</v>
      </c>
      <c r="H22" s="54">
        <f t="shared" si="1"/>
        <v>170.27811146245043</v>
      </c>
      <c r="I22" s="54">
        <f t="shared" si="1"/>
        <v>184.44091146245043</v>
      </c>
      <c r="J22" s="54">
        <f t="shared" si="1"/>
        <v>198.60371146245043</v>
      </c>
      <c r="K22" s="54">
        <f t="shared" si="1"/>
        <v>212.76651146245044</v>
      </c>
      <c r="L22" s="54">
        <f t="shared" si="1"/>
        <v>226.92931146245044</v>
      </c>
      <c r="M22" s="55">
        <f t="shared" si="1"/>
        <v>241.09211146245039</v>
      </c>
      <c r="N22" s="19"/>
      <c r="O22" s="17" t="s">
        <v>59</v>
      </c>
    </row>
    <row r="23" spans="1:15" ht="15" x14ac:dyDescent="0.25">
      <c r="A23" s="23"/>
      <c r="B23" s="24"/>
      <c r="C23" s="25"/>
      <c r="D23" s="25"/>
      <c r="E23" s="62">
        <f>E19+4*C12</f>
        <v>100</v>
      </c>
      <c r="F23" s="53">
        <f t="shared" si="2"/>
        <v>35.918000000000006</v>
      </c>
      <c r="G23" s="54">
        <f t="shared" si="1"/>
        <v>146.76119051383404</v>
      </c>
      <c r="H23" s="54">
        <f t="shared" si="1"/>
        <v>161.12839051383401</v>
      </c>
      <c r="I23" s="54">
        <f t="shared" si="1"/>
        <v>175.49559051383403</v>
      </c>
      <c r="J23" s="54">
        <f t="shared" si="1"/>
        <v>189.86279051383406</v>
      </c>
      <c r="K23" s="54">
        <f t="shared" si="1"/>
        <v>204.22999051383408</v>
      </c>
      <c r="L23" s="54">
        <f t="shared" si="1"/>
        <v>218.59719051383411</v>
      </c>
      <c r="M23" s="55">
        <f t="shared" si="1"/>
        <v>232.96439051383402</v>
      </c>
      <c r="N23" s="19"/>
    </row>
    <row r="24" spans="1:15" ht="13.5" customHeight="1" x14ac:dyDescent="0.25">
      <c r="A24" s="23"/>
      <c r="B24" s="24"/>
      <c r="C24" s="25"/>
      <c r="D24" s="25"/>
      <c r="E24" s="113" t="s">
        <v>36</v>
      </c>
      <c r="F24" s="114"/>
      <c r="G24" s="114"/>
      <c r="H24" s="114"/>
      <c r="I24" s="114"/>
      <c r="J24" s="114"/>
      <c r="K24" s="114"/>
      <c r="L24" s="114"/>
      <c r="M24" s="115"/>
      <c r="N24" s="19"/>
      <c r="O24" s="89" t="s">
        <v>60</v>
      </c>
    </row>
    <row r="25" spans="1:15" ht="9.75" customHeight="1" x14ac:dyDescent="0.2">
      <c r="A25" s="23"/>
      <c r="B25" s="24"/>
      <c r="C25" s="25"/>
      <c r="D25" s="25"/>
      <c r="E25" s="113" t="s">
        <v>14</v>
      </c>
      <c r="F25" s="114"/>
      <c r="G25" s="114"/>
      <c r="H25" s="114"/>
      <c r="I25" s="114"/>
      <c r="J25" s="114"/>
      <c r="K25" s="114"/>
      <c r="L25" s="114"/>
      <c r="M25" s="115"/>
      <c r="N25" s="19"/>
      <c r="O25" s="17" t="s">
        <v>61</v>
      </c>
    </row>
    <row r="26" spans="1:15" ht="9.75" customHeight="1" x14ac:dyDescent="0.2">
      <c r="A26" s="23"/>
      <c r="B26" s="24"/>
      <c r="C26" s="25"/>
      <c r="D26" s="25"/>
      <c r="E26" s="113" t="s">
        <v>67</v>
      </c>
      <c r="F26" s="114"/>
      <c r="G26" s="114"/>
      <c r="H26" s="114"/>
      <c r="I26" s="114"/>
      <c r="J26" s="114"/>
      <c r="K26" s="114"/>
      <c r="L26" s="114"/>
      <c r="M26" s="115"/>
      <c r="N26" s="19"/>
      <c r="O26" s="17" t="s">
        <v>62</v>
      </c>
    </row>
    <row r="27" spans="1:15" ht="9.75" customHeight="1" x14ac:dyDescent="0.2">
      <c r="A27" s="23"/>
      <c r="B27" s="24"/>
      <c r="C27" s="25"/>
      <c r="D27" s="25"/>
      <c r="E27" s="126" t="s">
        <v>34</v>
      </c>
      <c r="F27" s="127"/>
      <c r="G27" s="127"/>
      <c r="H27" s="127"/>
      <c r="I27" s="127"/>
      <c r="J27" s="128"/>
      <c r="K27" s="128"/>
      <c r="L27" s="128"/>
      <c r="M27" s="129"/>
      <c r="N27" s="19"/>
      <c r="O27" s="17" t="s">
        <v>63</v>
      </c>
    </row>
    <row r="28" spans="1:15" ht="9.75" customHeight="1" thickBot="1" x14ac:dyDescent="0.25">
      <c r="A28" s="23"/>
      <c r="B28" s="24"/>
      <c r="C28" s="25"/>
      <c r="D28" s="25"/>
      <c r="E28" s="122" t="s">
        <v>30</v>
      </c>
      <c r="F28" s="123"/>
      <c r="G28" s="123"/>
      <c r="H28" s="123"/>
      <c r="I28" s="123"/>
      <c r="J28" s="124"/>
      <c r="K28" s="124"/>
      <c r="L28" s="124"/>
      <c r="M28" s="125"/>
      <c r="N28" s="19"/>
    </row>
    <row r="29" spans="1:15" ht="12" customHeight="1" x14ac:dyDescent="0.2">
      <c r="A29" s="23"/>
      <c r="B29" s="24"/>
      <c r="E29" s="114"/>
      <c r="F29" s="114"/>
      <c r="G29" s="114"/>
      <c r="H29" s="114"/>
      <c r="I29" s="114"/>
      <c r="J29" s="114"/>
      <c r="K29" s="114"/>
      <c r="L29" s="114"/>
      <c r="M29" s="115"/>
      <c r="N29" s="19"/>
    </row>
    <row r="30" spans="1:15" ht="14.25" customHeight="1" thickBot="1" x14ac:dyDescent="0.25">
      <c r="B30" s="104"/>
      <c r="C30" s="105"/>
      <c r="D30" s="105"/>
      <c r="E30" s="105"/>
      <c r="F30" s="105"/>
      <c r="G30" s="105"/>
      <c r="H30" s="105"/>
      <c r="I30" s="105"/>
      <c r="J30" s="66"/>
      <c r="K30" s="66"/>
      <c r="L30" s="66"/>
      <c r="M30" s="67"/>
    </row>
    <row r="31" spans="1:15" ht="14.25" customHeight="1" x14ac:dyDescent="0.2"/>
    <row r="32" spans="1:1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</sheetData>
  <mergeCells count="14">
    <mergeCell ref="G12:M12"/>
    <mergeCell ref="B2:M2"/>
    <mergeCell ref="B3:M3"/>
    <mergeCell ref="B5:D5"/>
    <mergeCell ref="B7:C7"/>
    <mergeCell ref="H8:L8"/>
    <mergeCell ref="G13:M13"/>
    <mergeCell ref="E28:M28"/>
    <mergeCell ref="E29:M29"/>
    <mergeCell ref="B30:I30"/>
    <mergeCell ref="E24:M24"/>
    <mergeCell ref="E25:M25"/>
    <mergeCell ref="E26:M26"/>
    <mergeCell ref="E27:M27"/>
  </mergeCells>
  <phoneticPr fontId="16" type="noConversion"/>
  <conditionalFormatting sqref="M15:M23">
    <cfRule type="cellIs" dxfId="20" priority="1" stopIfTrue="1" operator="equal">
      <formula>MAX($M$15:$M$23)</formula>
    </cfRule>
    <cfRule type="cellIs" dxfId="19" priority="2" stopIfTrue="1" operator="between">
      <formula>MAX($M$15:$M$23)</formula>
      <formula>MAX($M$15:$M$23)-1</formula>
    </cfRule>
    <cfRule type="cellIs" dxfId="18" priority="3" stopIfTrue="1" operator="between">
      <formula>MAX($M$15:$M$23)</formula>
      <formula>MAX($M$15:$M$23)+1</formula>
    </cfRule>
  </conditionalFormatting>
  <conditionalFormatting sqref="G15:G23">
    <cfRule type="cellIs" dxfId="17" priority="4" stopIfTrue="1" operator="equal">
      <formula>MAX($G$15:$G$23)</formula>
    </cfRule>
    <cfRule type="cellIs" dxfId="16" priority="5" stopIfTrue="1" operator="between">
      <formula>MAX($G$15:$G$23)</formula>
      <formula>MAX($G$15:$G$23)-1</formula>
    </cfRule>
    <cfRule type="cellIs" dxfId="15" priority="6" stopIfTrue="1" operator="between">
      <formula>MAX($G$15:$G$23)</formula>
      <formula>MAX($G$15:$G$23)+1</formula>
    </cfRule>
  </conditionalFormatting>
  <conditionalFormatting sqref="H15:H23">
    <cfRule type="cellIs" dxfId="14" priority="7" stopIfTrue="1" operator="equal">
      <formula>MAX($H$15:$H$23)</formula>
    </cfRule>
    <cfRule type="cellIs" dxfId="13" priority="8" stopIfTrue="1" operator="between">
      <formula>MAX($H$15:$H$23)</formula>
      <formula>MAX($H$15:$H$23)-1</formula>
    </cfRule>
    <cfRule type="cellIs" dxfId="12" priority="9" stopIfTrue="1" operator="between">
      <formula>MAX($H$15:$H$23)</formula>
      <formula>MAX($H$15:$H$23)+1</formula>
    </cfRule>
  </conditionalFormatting>
  <conditionalFormatting sqref="I15:I23">
    <cfRule type="cellIs" dxfId="11" priority="10" stopIfTrue="1" operator="equal">
      <formula>MAX($I$15:$I$23)</formula>
    </cfRule>
    <cfRule type="cellIs" dxfId="10" priority="11" stopIfTrue="1" operator="between">
      <formula>MAX($I$15:$I$23)</formula>
      <formula>MAX($I$15:$I$23)-1</formula>
    </cfRule>
    <cfRule type="cellIs" dxfId="9" priority="12" stopIfTrue="1" operator="between">
      <formula>MAX($I$15:$I$23)</formula>
      <formula>MAX($I$15:$I$23)+1</formula>
    </cfRule>
  </conditionalFormatting>
  <conditionalFormatting sqref="J15:J23">
    <cfRule type="cellIs" dxfId="8" priority="13" stopIfTrue="1" operator="equal">
      <formula>MAX($J$15:$J$23)</formula>
    </cfRule>
    <cfRule type="cellIs" dxfId="7" priority="14" stopIfTrue="1" operator="between">
      <formula>MAX($J$15:$J$23)</formula>
      <formula>MAX($J$15:$J$23)-1</formula>
    </cfRule>
    <cfRule type="cellIs" dxfId="6" priority="15" stopIfTrue="1" operator="between">
      <formula>MAX($J$15:$J$23)</formula>
      <formula>MAX($J$15:$J$23)+1</formula>
    </cfRule>
  </conditionalFormatting>
  <conditionalFormatting sqref="K15:K23">
    <cfRule type="cellIs" dxfId="5" priority="16" stopIfTrue="1" operator="equal">
      <formula>MAX($K$15:$K$23)</formula>
    </cfRule>
    <cfRule type="cellIs" dxfId="4" priority="17" stopIfTrue="1" operator="between">
      <formula>MAX($K$15:$K$23)</formula>
      <formula>MAX($K$15:$K$23)-1</formula>
    </cfRule>
    <cfRule type="cellIs" dxfId="3" priority="18" stopIfTrue="1" operator="between">
      <formula>MAX($K$15:$K$23)</formula>
      <formula>MAX($K$15:$K$23)+1</formula>
    </cfRule>
  </conditionalFormatting>
  <conditionalFormatting sqref="L15:L23">
    <cfRule type="cellIs" dxfId="2" priority="19" stopIfTrue="1" operator="equal">
      <formula>MAX($L$15:$L$23)</formula>
    </cfRule>
    <cfRule type="cellIs" dxfId="1" priority="20" stopIfTrue="1" operator="between">
      <formula>MAX($L$15:$L$23)</formula>
      <formula>MAX($L$15:$L$23)-1</formula>
    </cfRule>
    <cfRule type="cellIs" dxfId="0" priority="21" stopIfTrue="1" operator="between">
      <formula>MAX($L$15:$L$23)</formula>
      <formula>MAX($L$15:$L$23)+1</formula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64007B819E6B4EA03AA2888E84A266" ma:contentTypeVersion="14" ma:contentTypeDescription="Create a new document." ma:contentTypeScope="" ma:versionID="b2a911add6d8aa357ba7f628665af186">
  <xsd:schema xmlns:xsd="http://www.w3.org/2001/XMLSchema" xmlns:xs="http://www.w3.org/2001/XMLSchema" xmlns:p="http://schemas.microsoft.com/office/2006/metadata/properties" xmlns:ns3="41bca4b2-e8ed-4e9d-8dfc-e922ef7688fb" xmlns:ns4="fe07cc3d-a27a-4f70-8881-d7cbe59b67c1" targetNamespace="http://schemas.microsoft.com/office/2006/metadata/properties" ma:root="true" ma:fieldsID="1cf3a034e80bbaa28c7745d3d24794af" ns3:_="" ns4:_="">
    <xsd:import namespace="41bca4b2-e8ed-4e9d-8dfc-e922ef7688fb"/>
    <xsd:import namespace="fe07cc3d-a27a-4f70-8881-d7cbe59b67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ca4b2-e8ed-4e9d-8dfc-e922ef768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7cc3d-a27a-4f70-8881-d7cbe59b6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3E3EE4-3E5F-429D-87AF-E71969E5C979}">
  <ds:schemaRefs>
    <ds:schemaRef ds:uri="http://schemas.microsoft.com/office/2006/documentManagement/types"/>
    <ds:schemaRef ds:uri="http://purl.org/dc/elements/1.1/"/>
    <ds:schemaRef ds:uri="http://purl.org/dc/dcmitype/"/>
    <ds:schemaRef ds:uri="41bca4b2-e8ed-4e9d-8dfc-e922ef7688fb"/>
    <ds:schemaRef ds:uri="http://www.w3.org/XML/1998/namespace"/>
    <ds:schemaRef ds:uri="http://purl.org/dc/terms/"/>
    <ds:schemaRef ds:uri="fe07cc3d-a27a-4f70-8881-d7cbe59b67c1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E2C4B3E-27C3-4DAF-B316-2C66A24DC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D6228-9CF1-4981-88B0-DF9F7463C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ca4b2-e8ed-4e9d-8dfc-e922ef7688fb"/>
    <ds:schemaRef ds:uri="fe07cc3d-a27a-4f70-8881-d7cbe59b6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Wheat</vt:lpstr>
      <vt:lpstr>Barley</vt:lpstr>
    </vt:vector>
  </TitlesOfParts>
  <Company>Western Co-Operative Fertilizers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Sheri Strydhorst</cp:lastModifiedBy>
  <dcterms:created xsi:type="dcterms:W3CDTF">2005-11-14T20:49:37Z</dcterms:created>
  <dcterms:modified xsi:type="dcterms:W3CDTF">2022-03-16T18:20:55Z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0x0101007664007B819E6B4EA03AA2888E84A266</vt:lpwstr>
  </property>
</Properties>
</file>