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rleywheat-my.sharepoint.com/personal/sstrydhorst_albertawheatbarley_com/Documents/AWC - ABC - Agronomy Research Specialist/AWC Extension/Fertilizer Tools - Refs/"/>
    </mc:Choice>
  </mc:AlternateContent>
  <xr:revisionPtr revIDLastSave="6" documentId="8_{09A73308-5FC5-458F-8FB8-596DCFC73F96}" xr6:coauthVersionLast="36" xr6:coauthVersionMax="36" xr10:uidLastSave="{8E82A3B9-E031-474E-BFC3-353EED0BCAFD}"/>
  <workbookProtection workbookPassword="DF6D" lockStructure="1"/>
  <bookViews>
    <workbookView xWindow="32760" yWindow="15" windowWidth="12120" windowHeight="8445" activeTab="2" xr2:uid="{00000000-000D-0000-FFFF-FFFF00000000}"/>
  </bookViews>
  <sheets>
    <sheet name="Data Entry" sheetId="5" r:id="rId1"/>
    <sheet name="Wheat" sheetId="1" r:id="rId2"/>
    <sheet name="Barley" sheetId="6" r:id="rId3"/>
  </sheets>
  <calcPr calcId="191029"/>
</workbook>
</file>

<file path=xl/calcChain.xml><?xml version="1.0" encoding="utf-8"?>
<calcChain xmlns="http://schemas.openxmlformats.org/spreadsheetml/2006/main">
  <c r="C12" i="6" l="1"/>
  <c r="C16" i="6"/>
  <c r="C12" i="1"/>
  <c r="C16" i="1"/>
  <c r="F19" i="1"/>
  <c r="E19" i="1"/>
  <c r="E22" i="1"/>
  <c r="E19" i="6"/>
  <c r="E20" i="6"/>
  <c r="J10" i="6"/>
  <c r="C14" i="6"/>
  <c r="H10" i="6"/>
  <c r="C9" i="6"/>
  <c r="C10" i="6"/>
  <c r="C8" i="6"/>
  <c r="D10" i="5"/>
  <c r="C9" i="1"/>
  <c r="C11" i="1"/>
  <c r="J14" i="1"/>
  <c r="C10" i="1"/>
  <c r="J10" i="1"/>
  <c r="I10" i="1"/>
  <c r="C14" i="1"/>
  <c r="C8" i="1"/>
  <c r="M10" i="6"/>
  <c r="E15" i="6"/>
  <c r="F15" i="6"/>
  <c r="E21" i="6"/>
  <c r="E17" i="6"/>
  <c r="F17" i="6"/>
  <c r="F19" i="6"/>
  <c r="E23" i="6"/>
  <c r="F23" i="6"/>
  <c r="E22" i="6"/>
  <c r="E18" i="6"/>
  <c r="F18" i="6"/>
  <c r="E21" i="1"/>
  <c r="E15" i="1"/>
  <c r="E23" i="1"/>
  <c r="E20" i="1"/>
  <c r="E16" i="1"/>
  <c r="F16" i="1"/>
  <c r="F22" i="6"/>
  <c r="I10" i="6"/>
  <c r="K10" i="6"/>
  <c r="G10" i="6"/>
  <c r="G15" i="6"/>
  <c r="L10" i="6"/>
  <c r="C11" i="6"/>
  <c r="J18" i="6"/>
  <c r="G17" i="6"/>
  <c r="I15" i="6"/>
  <c r="J15" i="6"/>
  <c r="K17" i="6"/>
  <c r="K22" i="6"/>
  <c r="I23" i="6"/>
  <c r="F20" i="6"/>
  <c r="E16" i="6"/>
  <c r="F16" i="6"/>
  <c r="H14" i="6"/>
  <c r="I22" i="6"/>
  <c r="G14" i="6"/>
  <c r="J19" i="6"/>
  <c r="F21" i="6"/>
  <c r="K21" i="6"/>
  <c r="M19" i="6"/>
  <c r="K10" i="1"/>
  <c r="F15" i="1"/>
  <c r="K15" i="1"/>
  <c r="M10" i="1"/>
  <c r="M14" i="1"/>
  <c r="F20" i="1"/>
  <c r="L20" i="1"/>
  <c r="G10" i="1"/>
  <c r="L10" i="1"/>
  <c r="L14" i="1"/>
  <c r="H10" i="1"/>
  <c r="H14" i="1"/>
  <c r="F23" i="1"/>
  <c r="K23" i="1"/>
  <c r="F21" i="1"/>
  <c r="I23" i="1"/>
  <c r="L16" i="1"/>
  <c r="G16" i="1"/>
  <c r="K16" i="1"/>
  <c r="I16" i="1"/>
  <c r="J16" i="1"/>
  <c r="G19" i="1"/>
  <c r="L19" i="1"/>
  <c r="K19" i="1"/>
  <c r="J19" i="1"/>
  <c r="I19" i="1"/>
  <c r="I21" i="1"/>
  <c r="K21" i="1"/>
  <c r="G21" i="1"/>
  <c r="L21" i="1"/>
  <c r="J21" i="1"/>
  <c r="F22" i="1"/>
  <c r="E18" i="1"/>
  <c r="F18" i="1"/>
  <c r="I14" i="1"/>
  <c r="M18" i="1"/>
  <c r="G20" i="1"/>
  <c r="I15" i="1"/>
  <c r="M19" i="1"/>
  <c r="M21" i="1"/>
  <c r="H22" i="1"/>
  <c r="H19" i="1"/>
  <c r="M16" i="1"/>
  <c r="H15" i="1"/>
  <c r="J15" i="1"/>
  <c r="L15" i="1"/>
  <c r="H21" i="1"/>
  <c r="H16" i="1"/>
  <c r="H18" i="1"/>
  <c r="E17" i="1"/>
  <c r="F17" i="1"/>
  <c r="M17" i="1"/>
  <c r="M15" i="1"/>
  <c r="H19" i="6"/>
  <c r="J23" i="6"/>
  <c r="K15" i="6"/>
  <c r="K18" i="6"/>
  <c r="H15" i="6"/>
  <c r="H17" i="6"/>
  <c r="J17" i="6"/>
  <c r="G18" i="6"/>
  <c r="L19" i="6"/>
  <c r="M14" i="6"/>
  <c r="H18" i="6"/>
  <c r="L14" i="6"/>
  <c r="M23" i="6"/>
  <c r="M15" i="6"/>
  <c r="J22" i="6"/>
  <c r="G19" i="6"/>
  <c r="I14" i="6"/>
  <c r="H23" i="6"/>
  <c r="K23" i="6"/>
  <c r="L15" i="6"/>
  <c r="L17" i="6"/>
  <c r="M18" i="6"/>
  <c r="L18" i="6"/>
  <c r="L22" i="6"/>
  <c r="M17" i="6"/>
  <c r="H22" i="6"/>
  <c r="I19" i="6"/>
  <c r="G22" i="6"/>
  <c r="M22" i="6"/>
  <c r="J14" i="6"/>
  <c r="L23" i="6"/>
  <c r="G23" i="6"/>
  <c r="K14" i="6"/>
  <c r="K19" i="6"/>
  <c r="I17" i="6"/>
  <c r="I18" i="6"/>
  <c r="H20" i="6"/>
  <c r="I20" i="6"/>
  <c r="J20" i="6"/>
  <c r="L20" i="6"/>
  <c r="G20" i="6"/>
  <c r="L21" i="6"/>
  <c r="M21" i="6"/>
  <c r="H21" i="6"/>
  <c r="J21" i="6"/>
  <c r="G21" i="6"/>
  <c r="I21" i="6"/>
  <c r="M20" i="6"/>
  <c r="K20" i="6"/>
  <c r="J16" i="6"/>
  <c r="G16" i="6"/>
  <c r="L16" i="6"/>
  <c r="H16" i="6"/>
  <c r="I16" i="6"/>
  <c r="M16" i="6"/>
  <c r="K16" i="6"/>
  <c r="J23" i="1"/>
  <c r="J20" i="1"/>
  <c r="M23" i="1"/>
  <c r="M20" i="1"/>
  <c r="H20" i="1"/>
  <c r="G23" i="1"/>
  <c r="L23" i="1"/>
  <c r="H23" i="1"/>
  <c r="I20" i="1"/>
  <c r="G14" i="1"/>
  <c r="G15" i="1"/>
  <c r="K20" i="1"/>
  <c r="K14" i="1"/>
  <c r="K18" i="1"/>
  <c r="J18" i="1"/>
  <c r="L18" i="1"/>
  <c r="I18" i="1"/>
  <c r="G18" i="1"/>
  <c r="J17" i="1"/>
  <c r="K17" i="1"/>
  <c r="I17" i="1"/>
  <c r="L17" i="1"/>
  <c r="G17" i="1"/>
  <c r="H17" i="1"/>
  <c r="K22" i="1"/>
  <c r="G22" i="1"/>
  <c r="J22" i="1"/>
  <c r="M22" i="1"/>
  <c r="L22" i="1"/>
  <c r="I22" i="1"/>
</calcChain>
</file>

<file path=xl/sharedStrings.xml><?xml version="1.0" encoding="utf-8"?>
<sst xmlns="http://schemas.openxmlformats.org/spreadsheetml/2006/main" count="121" uniqueCount="69">
  <si>
    <t>Yellow Cells Can be Modified</t>
  </si>
  <si>
    <t>Fertilizer Type</t>
  </si>
  <si>
    <t>UREA</t>
  </si>
  <si>
    <t>Cost/ton</t>
  </si>
  <si>
    <t>%N</t>
  </si>
  <si>
    <t>Cost/Unit of N</t>
  </si>
  <si>
    <t xml:space="preserve">Yield </t>
  </si>
  <si>
    <t>Increase</t>
  </si>
  <si>
    <r>
      <t>Net Return ($/ac.)</t>
    </r>
    <r>
      <rPr>
        <b/>
        <sz val="11"/>
        <color indexed="10"/>
        <rFont val="Arial"/>
        <family val="2"/>
      </rPr>
      <t>**</t>
    </r>
  </si>
  <si>
    <t>N Rate</t>
  </si>
  <si>
    <t>(lb./acre)</t>
  </si>
  <si>
    <t>(bu./ac.)</t>
  </si>
  <si>
    <r>
      <t>Current N Rate</t>
    </r>
    <r>
      <rPr>
        <b/>
        <sz val="10"/>
        <color indexed="10"/>
        <rFont val="Wingdings"/>
        <charset val="2"/>
      </rPr>
      <t>è</t>
    </r>
  </si>
  <si>
    <t xml:space="preserve">  Current N rate from your soil test report or common practice</t>
  </si>
  <si>
    <t>Expected CWRS Wheat Price</t>
  </si>
  <si>
    <t>CWRS Wheat:N Price Ratio</t>
  </si>
  <si>
    <t>**Net Return = (wheat price x yield increase) - (N price x N rate)</t>
  </si>
  <si>
    <t>Fertilizer N</t>
  </si>
  <si>
    <t>incremement</t>
  </si>
  <si>
    <t>Commodity price</t>
  </si>
  <si>
    <t>increment, $</t>
  </si>
  <si>
    <t>Soil test N (0-24")</t>
  </si>
  <si>
    <t>lb N/acre</t>
  </si>
  <si>
    <t>CWRS Wheat</t>
  </si>
  <si>
    <t>Crop and Soil data</t>
  </si>
  <si>
    <t>Current N Rate (lb N/acre):</t>
  </si>
  <si>
    <t>Expected prices ($/bushel):</t>
  </si>
  <si>
    <t>Cost/tonne</t>
  </si>
  <si>
    <r>
      <t xml:space="preserve">Net return in blue represents maximum for the CWRS Wheat:N Price Ratio range in this table </t>
    </r>
    <r>
      <rPr>
        <sz val="8"/>
        <color indexed="53"/>
        <rFont val="Arial"/>
        <family val="2"/>
      </rPr>
      <t>and in Orange</t>
    </r>
  </si>
  <si>
    <t>within $1.00 of maximum</t>
  </si>
  <si>
    <t>Calculations are based on the premise that an "ideal" fertilization program results in 30 lb N/acre residual N in 0-24" depth</t>
  </si>
  <si>
    <t>Fertilizer N data</t>
  </si>
  <si>
    <t>Nitrogen $ Rate of Return Calculator for the</t>
  </si>
  <si>
    <t>Nitrogen $ Rate of Return Calculator for Wheat</t>
  </si>
  <si>
    <t>**Net Return = barley price x yield increase) - (N price x N rate)</t>
  </si>
  <si>
    <r>
      <t xml:space="preserve">Net return in blue represents maximum for barley:N Price Ratio range in this table </t>
    </r>
    <r>
      <rPr>
        <sz val="8"/>
        <color indexed="53"/>
        <rFont val="Arial"/>
        <family val="2"/>
      </rPr>
      <t>and in Orange</t>
    </r>
  </si>
  <si>
    <t>Dark Brown Soil Zone</t>
  </si>
  <si>
    <t>from 0 lb. N</t>
  </si>
  <si>
    <t>Definitions:</t>
  </si>
  <si>
    <t>Fertilizer Type and %N:</t>
  </si>
  <si>
    <t>The N source is entered by the user, stating the fertilizer type and the %N.</t>
  </si>
  <si>
    <t>i.e. urea = 46-0-0 = 46% N</t>
  </si>
  <si>
    <t>i.e. ammonium sulfate = 21-0-0-24 = 21% N</t>
  </si>
  <si>
    <t>i.e. anhydrous ammonia = 82-0-0 = 82%</t>
  </si>
  <si>
    <t>Current N Rate (lb N/ac):</t>
  </si>
  <si>
    <t>The rate of N fertilizer recommended on your soil test report from a soil test lab (which may or may not be based on</t>
  </si>
  <si>
    <t>economics) or the common practice of the grower. This is modified by the user.</t>
  </si>
  <si>
    <t>Soil test N (0-24”):</t>
  </si>
  <si>
    <t>Soil test nitrate-N in the 0-24” sampling depth from your soil test report.  This is entered by the user.</t>
  </si>
  <si>
    <t>Yield increase from 0 lb N:</t>
  </si>
  <si>
    <t>Equals the yield increase expected with applied N fertilizer above the yield achieved</t>
  </si>
  <si>
    <t xml:space="preserve">from soil test N only (as inputted by user). </t>
  </si>
  <si>
    <t xml:space="preserve">For example, if the soil test showed 30 lbs of nitrate-N/acre,  then "Yield Increase from 0 lbs N" </t>
  </si>
  <si>
    <t xml:space="preserve">would indicate the yield increase achieved from additional N fertilizer applications beyond </t>
  </si>
  <si>
    <t>what would be achieved with zero N fertilizer application.</t>
  </si>
  <si>
    <t>CWRS Wheat : N Price Ratio:</t>
  </si>
  <si>
    <t>The crop price per bushel divided by the cost of N ($/lb). This ratio represents the lbs of</t>
  </si>
  <si>
    <t>N that can be purchased with one bushel of crop. Crop price and fertilizer cost may change</t>
  </si>
  <si>
    <t>but the most economic rate of N (MERN) remains constant as long as the Crop:N Price</t>
  </si>
  <si>
    <t>ratio is unchanged. As the Price ratio increases, so does the N rate.</t>
  </si>
  <si>
    <t>Net return:</t>
  </si>
  <si>
    <t>The net return to N fertilizer from the yield increase achieved with that N fertilizer rate</t>
  </si>
  <si>
    <t>above the unfertilized yield.</t>
  </si>
  <si>
    <t>Net Return = (crop price x yield increase) – (N price x N rate)</t>
  </si>
  <si>
    <t>Feed Barley</t>
  </si>
  <si>
    <t>Nitrogen $ Rate of Return Calculator for Feed Barley</t>
  </si>
  <si>
    <t>Expected Feed Barley Price</t>
  </si>
  <si>
    <t>Feed Barley:N Price Ratio</t>
  </si>
  <si>
    <t>Feed Barley : N Price Ratio: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</si>
</sst>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.000"/>
    <numFmt numFmtId="166" formatCode="0.0"/>
  </numFmts>
  <fonts count="19" x14ac:knownFonts="1">
    <font>
      <sz val="10"/>
      <name val="Arial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Wingdings"/>
      <charset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8"/>
      <color indexed="53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49" fontId="5" fillId="3" borderId="5" xfId="0" applyNumberFormat="1" applyFont="1" applyFill="1" applyBorder="1" applyAlignment="1" applyProtection="1">
      <alignment horizontal="center"/>
      <protection locked="0"/>
    </xf>
    <xf numFmtId="164" fontId="4" fillId="3" borderId="6" xfId="0" applyNumberFormat="1" applyFont="1" applyFill="1" applyBorder="1" applyAlignment="1" applyProtection="1">
      <alignment horizontal="center"/>
      <protection locked="0"/>
    </xf>
    <xf numFmtId="1" fontId="4" fillId="3" borderId="7" xfId="0" applyNumberFormat="1" applyFont="1" applyFill="1" applyBorder="1" applyAlignment="1" applyProtection="1">
      <alignment horizontal="center"/>
      <protection locked="0"/>
    </xf>
    <xf numFmtId="0" fontId="0" fillId="2" borderId="8" xfId="0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5" fillId="2" borderId="11" xfId="0" applyFont="1" applyFill="1" applyBorder="1"/>
    <xf numFmtId="0" fontId="0" fillId="2" borderId="12" xfId="0" applyFill="1" applyBorder="1" applyAlignment="1">
      <alignment horizontal="center"/>
    </xf>
    <xf numFmtId="0" fontId="14" fillId="2" borderId="3" xfId="0" applyFont="1" applyFill="1" applyBorder="1"/>
    <xf numFmtId="0" fontId="5" fillId="2" borderId="13" xfId="0" applyFont="1" applyFill="1" applyBorder="1"/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Border="1" applyProtection="1"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4" fillId="0" borderId="0" xfId="0" applyFont="1" applyProtection="1">
      <protection hidden="1"/>
    </xf>
    <xf numFmtId="0" fontId="4" fillId="0" borderId="1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center" vertical="justify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49" fontId="5" fillId="2" borderId="15" xfId="0" applyNumberFormat="1" applyFont="1" applyFill="1" applyBorder="1" applyAlignment="1" applyProtection="1">
      <alignment horizontal="center"/>
      <protection hidden="1"/>
    </xf>
    <xf numFmtId="0" fontId="4" fillId="0" borderId="16" xfId="0" applyFont="1" applyBorder="1" applyProtection="1">
      <protection hidden="1"/>
    </xf>
    <xf numFmtId="0" fontId="4" fillId="0" borderId="17" xfId="0" applyFont="1" applyBorder="1" applyProtection="1">
      <protection hidden="1"/>
    </xf>
    <xf numFmtId="0" fontId="0" fillId="0" borderId="18" xfId="0" applyBorder="1" applyProtection="1">
      <protection hidden="1"/>
    </xf>
    <xf numFmtId="164" fontId="4" fillId="2" borderId="15" xfId="0" applyNumberFormat="1" applyFont="1" applyFill="1" applyBorder="1" applyAlignment="1" applyProtection="1">
      <alignment horizontal="center"/>
      <protection hidden="1"/>
    </xf>
    <xf numFmtId="1" fontId="4" fillId="2" borderId="19" xfId="0" applyNumberFormat="1" applyFont="1" applyFill="1" applyBorder="1" applyAlignment="1" applyProtection="1">
      <alignment horizontal="center"/>
      <protection hidden="1"/>
    </xf>
    <xf numFmtId="164" fontId="6" fillId="4" borderId="0" xfId="0" applyNumberFormat="1" applyFont="1" applyFill="1" applyBorder="1" applyAlignment="1" applyProtection="1">
      <alignment horizontal="center"/>
      <protection hidden="1"/>
    </xf>
    <xf numFmtId="164" fontId="7" fillId="4" borderId="0" xfId="0" applyNumberFormat="1" applyFont="1" applyFill="1" applyBorder="1" applyAlignment="1" applyProtection="1">
      <alignment horizontal="center"/>
      <protection hidden="1"/>
    </xf>
    <xf numFmtId="164" fontId="6" fillId="4" borderId="14" xfId="0" applyNumberFormat="1" applyFont="1" applyFill="1" applyBorder="1" applyAlignment="1" applyProtection="1">
      <alignment horizontal="center"/>
      <protection hidden="1"/>
    </xf>
    <xf numFmtId="165" fontId="5" fillId="2" borderId="19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right"/>
      <protection hidden="1"/>
    </xf>
    <xf numFmtId="0" fontId="3" fillId="2" borderId="20" xfId="0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2" borderId="21" xfId="0" applyFill="1" applyBorder="1" applyProtection="1"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5" fillId="0" borderId="22" xfId="0" applyFont="1" applyBorder="1" applyAlignment="1" applyProtection="1">
      <alignment horizontal="center"/>
      <protection hidden="1"/>
    </xf>
    <xf numFmtId="0" fontId="4" fillId="2" borderId="1" xfId="0" applyFont="1" applyFill="1" applyBorder="1" applyProtection="1"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166" fontId="5" fillId="5" borderId="24" xfId="0" applyNumberFormat="1" applyFont="1" applyFill="1" applyBorder="1" applyAlignment="1" applyProtection="1">
      <alignment horizontal="center"/>
      <protection hidden="1"/>
    </xf>
    <xf numFmtId="166" fontId="5" fillId="5" borderId="25" xfId="0" applyNumberFormat="1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Protection="1">
      <protection hidden="1"/>
    </xf>
    <xf numFmtId="0" fontId="5" fillId="4" borderId="13" xfId="0" applyFont="1" applyFill="1" applyBorder="1" applyAlignment="1" applyProtection="1">
      <alignment horizontal="center"/>
      <protection hidden="1"/>
    </xf>
    <xf numFmtId="166" fontId="4" fillId="6" borderId="23" xfId="0" applyNumberFormat="1" applyFont="1" applyFill="1" applyBorder="1" applyAlignment="1" applyProtection="1">
      <alignment horizontal="center"/>
      <protection hidden="1"/>
    </xf>
    <xf numFmtId="164" fontId="5" fillId="2" borderId="23" xfId="0" applyNumberFormat="1" applyFont="1" applyFill="1" applyBorder="1" applyAlignment="1" applyProtection="1">
      <alignment horizontal="center"/>
      <protection hidden="1"/>
    </xf>
    <xf numFmtId="164" fontId="5" fillId="2" borderId="8" xfId="0" applyNumberFormat="1" applyFont="1" applyFill="1" applyBorder="1" applyAlignment="1" applyProtection="1">
      <alignment horizontal="center"/>
      <protection hidden="1"/>
    </xf>
    <xf numFmtId="0" fontId="3" fillId="2" borderId="19" xfId="0" applyFont="1" applyFill="1" applyBorder="1" applyAlignment="1" applyProtection="1">
      <alignment horizontal="center"/>
      <protection hidden="1"/>
    </xf>
    <xf numFmtId="0" fontId="4" fillId="2" borderId="21" xfId="0" applyFont="1" applyFill="1" applyBorder="1" applyProtection="1">
      <protection hidden="1"/>
    </xf>
    <xf numFmtId="0" fontId="5" fillId="0" borderId="1" xfId="0" applyFont="1" applyBorder="1" applyProtection="1"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8" fillId="0" borderId="1" xfId="0" applyFont="1" applyBorder="1" applyAlignment="1" applyProtection="1">
      <alignment horizontal="right"/>
      <protection hidden="1"/>
    </xf>
    <xf numFmtId="0" fontId="5" fillId="4" borderId="26" xfId="0" applyFont="1" applyFill="1" applyBorder="1" applyAlignment="1" applyProtection="1">
      <alignment horizontal="center"/>
      <protection hidden="1"/>
    </xf>
    <xf numFmtId="0" fontId="5" fillId="4" borderId="2" xfId="0" applyFont="1" applyFill="1" applyBorder="1" applyAlignment="1" applyProtection="1">
      <alignment horizontal="center"/>
      <protection hidden="1"/>
    </xf>
    <xf numFmtId="164" fontId="4" fillId="0" borderId="0" xfId="0" applyNumberFormat="1" applyFont="1" applyBorder="1" applyProtection="1">
      <protection hidden="1"/>
    </xf>
    <xf numFmtId="0" fontId="10" fillId="0" borderId="0" xfId="0" applyFont="1" applyBorder="1" applyAlignment="1" applyProtection="1">
      <alignment horizontal="left" wrapText="1"/>
      <protection hidden="1"/>
    </xf>
    <xf numFmtId="0" fontId="0" fillId="0" borderId="1" xfId="0" applyBorder="1" applyProtection="1">
      <protection hidden="1"/>
    </xf>
    <xf numFmtId="0" fontId="0" fillId="0" borderId="22" xfId="0" applyBorder="1" applyProtection="1">
      <protection hidden="1"/>
    </xf>
    <xf numFmtId="0" fontId="0" fillId="0" borderId="27" xfId="0" applyBorder="1" applyProtection="1">
      <protection hidden="1"/>
    </xf>
    <xf numFmtId="165" fontId="5" fillId="2" borderId="7" xfId="0" applyNumberFormat="1" applyFont="1" applyFill="1" applyBorder="1" applyAlignment="1" applyProtection="1">
      <alignment horizontal="center"/>
      <protection hidden="1"/>
    </xf>
    <xf numFmtId="0" fontId="3" fillId="3" borderId="7" xfId="0" applyFont="1" applyFill="1" applyBorder="1" applyAlignment="1" applyProtection="1">
      <alignment horizontal="center"/>
      <protection locked="0"/>
    </xf>
    <xf numFmtId="164" fontId="3" fillId="3" borderId="7" xfId="0" applyNumberFormat="1" applyFont="1" applyFill="1" applyBorder="1" applyAlignment="1" applyProtection="1">
      <alignment horizontal="center"/>
      <protection locked="0"/>
    </xf>
    <xf numFmtId="0" fontId="3" fillId="3" borderId="28" xfId="0" applyFont="1" applyFill="1" applyBorder="1" applyAlignment="1" applyProtection="1">
      <alignment horizontal="center"/>
      <protection locked="0"/>
    </xf>
    <xf numFmtId="164" fontId="3" fillId="3" borderId="30" xfId="0" applyNumberFormat="1" applyFont="1" applyFill="1" applyBorder="1" applyAlignment="1" applyProtection="1">
      <alignment horizontal="center"/>
      <protection locked="0"/>
    </xf>
    <xf numFmtId="164" fontId="3" fillId="2" borderId="19" xfId="0" applyNumberFormat="1" applyFont="1" applyFill="1" applyBorder="1" applyAlignment="1" applyProtection="1">
      <alignment horizontal="center"/>
      <protection hidden="1"/>
    </xf>
    <xf numFmtId="0" fontId="0" fillId="6" borderId="31" xfId="0" applyFill="1" applyBorder="1" applyProtection="1">
      <protection hidden="1"/>
    </xf>
    <xf numFmtId="0" fontId="0" fillId="6" borderId="32" xfId="0" applyFill="1" applyBorder="1" applyAlignment="1" applyProtection="1">
      <protection hidden="1"/>
    </xf>
    <xf numFmtId="0" fontId="0" fillId="6" borderId="33" xfId="0" applyFill="1" applyBorder="1" applyProtection="1">
      <protection hidden="1"/>
    </xf>
    <xf numFmtId="0" fontId="0" fillId="6" borderId="34" xfId="0" applyFill="1" applyBorder="1" applyProtection="1">
      <protection hidden="1"/>
    </xf>
    <xf numFmtId="0" fontId="0" fillId="6" borderId="34" xfId="0" applyFill="1" applyBorder="1"/>
    <xf numFmtId="0" fontId="0" fillId="6" borderId="35" xfId="0" applyFill="1" applyBorder="1"/>
    <xf numFmtId="0" fontId="0" fillId="6" borderId="36" xfId="0" applyFill="1" applyBorder="1" applyAlignment="1" applyProtection="1">
      <protection hidden="1"/>
    </xf>
    <xf numFmtId="0" fontId="1" fillId="6" borderId="0" xfId="0" applyFont="1" applyFill="1" applyBorder="1" applyAlignment="1" applyProtection="1">
      <alignment horizontal="center"/>
      <protection hidden="1"/>
    </xf>
    <xf numFmtId="0" fontId="0" fillId="6" borderId="36" xfId="0" applyFill="1" applyBorder="1"/>
    <xf numFmtId="0" fontId="0" fillId="6" borderId="0" xfId="0" applyFill="1" applyBorder="1"/>
    <xf numFmtId="0" fontId="0" fillId="6" borderId="37" xfId="0" applyFill="1" applyBorder="1"/>
    <xf numFmtId="0" fontId="0" fillId="6" borderId="38" xfId="0" applyFill="1" applyBorder="1"/>
    <xf numFmtId="0" fontId="12" fillId="0" borderId="0" xfId="0" applyFont="1" applyProtection="1">
      <protection hidden="1"/>
    </xf>
    <xf numFmtId="0" fontId="12" fillId="0" borderId="9" xfId="0" applyFont="1" applyBorder="1" applyProtection="1">
      <protection hidden="1"/>
    </xf>
    <xf numFmtId="0" fontId="12" fillId="0" borderId="22" xfId="0" applyFont="1" applyBorder="1" applyProtection="1">
      <protection hidden="1"/>
    </xf>
    <xf numFmtId="0" fontId="18" fillId="0" borderId="0" xfId="0" applyFont="1"/>
    <xf numFmtId="0" fontId="17" fillId="0" borderId="0" xfId="0" applyFont="1"/>
    <xf numFmtId="0" fontId="18" fillId="0" borderId="0" xfId="0" applyFont="1" applyProtection="1">
      <protection hidden="1"/>
    </xf>
    <xf numFmtId="0" fontId="17" fillId="0" borderId="0" xfId="0" applyFont="1" applyProtection="1">
      <protection hidden="1"/>
    </xf>
    <xf numFmtId="164" fontId="17" fillId="0" borderId="0" xfId="0" applyNumberFormat="1" applyFont="1" applyProtection="1">
      <protection hidden="1"/>
    </xf>
    <xf numFmtId="0" fontId="3" fillId="3" borderId="39" xfId="0" applyFont="1" applyFill="1" applyBorder="1" applyAlignment="1">
      <alignment horizontal="left"/>
    </xf>
    <xf numFmtId="0" fontId="0" fillId="0" borderId="40" xfId="0" applyBorder="1" applyAlignment="1"/>
    <xf numFmtId="0" fontId="5" fillId="7" borderId="39" xfId="0" applyFont="1" applyFill="1" applyBorder="1" applyAlignment="1">
      <alignment horizontal="left"/>
    </xf>
    <xf numFmtId="0" fontId="0" fillId="0" borderId="40" xfId="0" applyBorder="1"/>
    <xf numFmtId="0" fontId="5" fillId="7" borderId="16" xfId="0" applyFont="1" applyFill="1" applyBorder="1" applyAlignment="1">
      <alignment horizontal="left"/>
    </xf>
    <xf numFmtId="0" fontId="5" fillId="7" borderId="18" xfId="0" applyFont="1" applyFill="1" applyBorder="1" applyAlignment="1">
      <alignment horizontal="left"/>
    </xf>
    <xf numFmtId="0" fontId="13" fillId="7" borderId="16" xfId="0" applyFont="1" applyFill="1" applyBorder="1" applyAlignment="1" applyProtection="1">
      <alignment horizontal="center"/>
      <protection hidden="1"/>
    </xf>
    <xf numFmtId="0" fontId="13" fillId="7" borderId="17" xfId="0" applyFont="1" applyFill="1" applyBorder="1" applyAlignment="1" applyProtection="1">
      <alignment horizontal="center"/>
      <protection hidden="1"/>
    </xf>
    <xf numFmtId="0" fontId="13" fillId="7" borderId="18" xfId="0" applyFont="1" applyFill="1" applyBorder="1" applyAlignment="1" applyProtection="1">
      <alignment horizontal="center"/>
      <protection hidden="1"/>
    </xf>
    <xf numFmtId="0" fontId="2" fillId="8" borderId="9" xfId="0" applyFont="1" applyFill="1" applyBorder="1" applyAlignment="1" applyProtection="1">
      <alignment horizontal="center"/>
      <protection hidden="1"/>
    </xf>
    <xf numFmtId="0" fontId="2" fillId="8" borderId="22" xfId="0" applyFont="1" applyFill="1" applyBorder="1" applyAlignment="1" applyProtection="1">
      <alignment horizontal="center"/>
      <protection hidden="1"/>
    </xf>
    <xf numFmtId="0" fontId="2" fillId="8" borderId="27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 horizontal="center"/>
      <protection hidden="1"/>
    </xf>
    <xf numFmtId="0" fontId="5" fillId="5" borderId="22" xfId="0" applyFont="1" applyFill="1" applyBorder="1" applyAlignment="1" applyProtection="1">
      <alignment horizontal="center"/>
      <protection hidden="1"/>
    </xf>
    <xf numFmtId="0" fontId="5" fillId="5" borderId="27" xfId="0" applyFont="1" applyFill="1" applyBorder="1" applyAlignment="1" applyProtection="1">
      <alignment horizontal="center"/>
      <protection hidden="1"/>
    </xf>
    <xf numFmtId="0" fontId="10" fillId="0" borderId="1" xfId="0" applyFont="1" applyBorder="1" applyAlignment="1" applyProtection="1">
      <alignment horizontal="left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0" fillId="0" borderId="14" xfId="0" applyBorder="1" applyAlignment="1" applyProtection="1">
      <alignment horizontal="left" wrapText="1"/>
      <protection hidden="1"/>
    </xf>
    <xf numFmtId="0" fontId="15" fillId="0" borderId="9" xfId="0" applyFont="1" applyBorder="1" applyAlignment="1" applyProtection="1">
      <alignment horizontal="left" wrapText="1"/>
      <protection hidden="1"/>
    </xf>
    <xf numFmtId="0" fontId="11" fillId="0" borderId="22" xfId="0" applyFont="1" applyBorder="1" applyAlignment="1" applyProtection="1">
      <alignment horizontal="left" wrapText="1"/>
      <protection hidden="1"/>
    </xf>
    <xf numFmtId="0" fontId="0" fillId="0" borderId="22" xfId="0" applyBorder="1" applyAlignment="1" applyProtection="1">
      <protection hidden="1"/>
    </xf>
    <xf numFmtId="0" fontId="0" fillId="0" borderId="27" xfId="0" applyBorder="1" applyAlignment="1" applyProtection="1">
      <protection hidden="1"/>
    </xf>
    <xf numFmtId="0" fontId="11" fillId="0" borderId="1" xfId="0" applyFont="1" applyBorder="1" applyAlignment="1" applyProtection="1">
      <alignment horizontal="left" wrapText="1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0" fillId="0" borderId="0" xfId="0" applyBorder="1" applyAlignment="1" applyProtection="1">
      <protection hidden="1"/>
    </xf>
    <xf numFmtId="0" fontId="0" fillId="0" borderId="14" xfId="0" applyBorder="1" applyAlignment="1" applyProtection="1">
      <protection hidden="1"/>
    </xf>
    <xf numFmtId="0" fontId="5" fillId="7" borderId="1" xfId="0" applyFont="1" applyFill="1" applyBorder="1" applyAlignment="1" applyProtection="1">
      <alignment horizontal="left"/>
      <protection hidden="1"/>
    </xf>
    <xf numFmtId="0" fontId="5" fillId="7" borderId="22" xfId="0" applyFont="1" applyFill="1" applyBorder="1" applyAlignment="1" applyProtection="1">
      <alignment horizontal="left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5" fillId="0" borderId="17" xfId="0" applyFont="1" applyBorder="1" applyAlignment="1" applyProtection="1">
      <alignment horizontal="center" vertical="justify"/>
      <protection hidden="1"/>
    </xf>
    <xf numFmtId="0" fontId="0" fillId="0" borderId="17" xfId="0" applyBorder="1" applyAlignment="1" applyProtection="1">
      <protection hidden="1"/>
    </xf>
    <xf numFmtId="0" fontId="10" fillId="0" borderId="0" xfId="0" applyFont="1" applyBorder="1" applyAlignment="1" applyProtection="1">
      <alignment horizontal="left" wrapText="1"/>
      <protection hidden="1"/>
    </xf>
    <xf numFmtId="0" fontId="10" fillId="0" borderId="14" xfId="0" applyFont="1" applyBorder="1" applyAlignment="1" applyProtection="1">
      <alignment horizontal="left" wrapText="1"/>
      <protection hidden="1"/>
    </xf>
    <xf numFmtId="0" fontId="4" fillId="2" borderId="3" xfId="0" applyFont="1" applyFill="1" applyBorder="1"/>
    <xf numFmtId="0" fontId="4" fillId="2" borderId="29" xfId="0" applyFont="1" applyFill="1" applyBorder="1"/>
  </cellXfs>
  <cellStyles count="1">
    <cellStyle name="Normal" xfId="0" builtinId="0"/>
  </cellStyles>
  <dxfs count="42"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9"/>
  <sheetViews>
    <sheetView showGridLines="0" showRowColHeaders="0" workbookViewId="0">
      <selection activeCell="F24" sqref="F24"/>
    </sheetView>
  </sheetViews>
  <sheetFormatPr defaultRowHeight="12.75" x14ac:dyDescent="0.2"/>
  <cols>
    <col min="2" max="2" width="10.140625" customWidth="1"/>
    <col min="3" max="3" width="18.140625" customWidth="1"/>
    <col min="4" max="4" width="11" customWidth="1"/>
    <col min="6" max="6" width="19.28515625" customWidth="1"/>
  </cols>
  <sheetData>
    <row r="1" spans="2:10" ht="13.5" thickBot="1" x14ac:dyDescent="0.25"/>
    <row r="2" spans="2:10" s="17" customFormat="1" ht="15.75" customHeight="1" thickTop="1" thickBot="1" x14ac:dyDescent="0.25">
      <c r="B2" s="74"/>
      <c r="C2" s="75"/>
      <c r="D2" s="75"/>
      <c r="E2" s="75"/>
      <c r="F2" s="75"/>
      <c r="G2" s="75"/>
      <c r="H2" s="76"/>
    </row>
    <row r="3" spans="2:10" s="17" customFormat="1" ht="20.25" x14ac:dyDescent="0.3">
      <c r="B3" s="80"/>
      <c r="C3" s="100" t="s">
        <v>32</v>
      </c>
      <c r="D3" s="101"/>
      <c r="E3" s="101"/>
      <c r="F3" s="101"/>
      <c r="G3" s="102"/>
      <c r="H3" s="77"/>
    </row>
    <row r="4" spans="2:10" s="17" customFormat="1" ht="21" thickBot="1" x14ac:dyDescent="0.35">
      <c r="B4" s="80"/>
      <c r="C4" s="103" t="s">
        <v>36</v>
      </c>
      <c r="D4" s="104"/>
      <c r="E4" s="104"/>
      <c r="F4" s="104"/>
      <c r="G4" s="105"/>
      <c r="H4" s="77"/>
    </row>
    <row r="5" spans="2:10" s="17" customFormat="1" ht="13.5" customHeight="1" thickBot="1" x14ac:dyDescent="0.35">
      <c r="B5" s="80"/>
      <c r="C5" s="81"/>
      <c r="D5" s="81"/>
      <c r="E5" s="81"/>
      <c r="F5" s="81"/>
      <c r="G5" s="81"/>
      <c r="H5" s="77"/>
    </row>
    <row r="6" spans="2:10" ht="15.75" thickBot="1" x14ac:dyDescent="0.3">
      <c r="B6" s="82"/>
      <c r="C6" s="96" t="s">
        <v>31</v>
      </c>
      <c r="D6" s="97"/>
      <c r="E6" s="83"/>
      <c r="F6" s="98" t="s">
        <v>24</v>
      </c>
      <c r="G6" s="99"/>
      <c r="H6" s="78"/>
      <c r="J6" s="89" t="s">
        <v>38</v>
      </c>
    </row>
    <row r="7" spans="2:10" ht="15" x14ac:dyDescent="0.25">
      <c r="B7" s="82"/>
      <c r="C7" s="6" t="s">
        <v>1</v>
      </c>
      <c r="D7" s="7" t="s">
        <v>2</v>
      </c>
      <c r="E7" s="83"/>
      <c r="F7" s="13" t="s">
        <v>25</v>
      </c>
      <c r="G7" s="14"/>
      <c r="H7" s="78"/>
      <c r="J7" s="90" t="s">
        <v>39</v>
      </c>
    </row>
    <row r="8" spans="2:10" ht="14.25" x14ac:dyDescent="0.2">
      <c r="B8" s="82"/>
      <c r="C8" s="4" t="s">
        <v>27</v>
      </c>
      <c r="D8" s="8">
        <v>1350</v>
      </c>
      <c r="E8" s="83"/>
      <c r="F8" s="15" t="s">
        <v>23</v>
      </c>
      <c r="G8" s="69">
        <v>60</v>
      </c>
      <c r="H8" s="78"/>
      <c r="J8" t="s">
        <v>40</v>
      </c>
    </row>
    <row r="9" spans="2:10" ht="14.25" x14ac:dyDescent="0.2">
      <c r="B9" s="82"/>
      <c r="C9" s="4" t="s">
        <v>4</v>
      </c>
      <c r="D9" s="9">
        <v>46</v>
      </c>
      <c r="E9" s="83"/>
      <c r="F9" s="130" t="s">
        <v>64</v>
      </c>
      <c r="G9" s="69">
        <v>60</v>
      </c>
      <c r="H9" s="78"/>
      <c r="J9" t="s">
        <v>41</v>
      </c>
    </row>
    <row r="10" spans="2:10" ht="15" x14ac:dyDescent="0.25">
      <c r="B10" s="82"/>
      <c r="C10" s="4" t="s">
        <v>5</v>
      </c>
      <c r="D10" s="68">
        <f>(D8/((D9/100)*2200))</f>
        <v>1.3339920948616601</v>
      </c>
      <c r="E10" s="83"/>
      <c r="F10" s="16" t="s">
        <v>26</v>
      </c>
      <c r="G10" s="10"/>
      <c r="H10" s="78"/>
      <c r="J10" t="s">
        <v>42</v>
      </c>
    </row>
    <row r="11" spans="2:10" ht="14.25" x14ac:dyDescent="0.2">
      <c r="B11" s="82"/>
      <c r="C11" s="1" t="s">
        <v>17</v>
      </c>
      <c r="D11" s="71">
        <v>10</v>
      </c>
      <c r="E11" s="83"/>
      <c r="F11" s="15" t="s">
        <v>23</v>
      </c>
      <c r="G11" s="70">
        <v>12.7</v>
      </c>
      <c r="H11" s="78"/>
      <c r="J11" t="s">
        <v>43</v>
      </c>
    </row>
    <row r="12" spans="2:10" ht="15" thickBot="1" x14ac:dyDescent="0.25">
      <c r="B12" s="82"/>
      <c r="C12" s="5" t="s">
        <v>18</v>
      </c>
      <c r="D12" s="10"/>
      <c r="E12" s="83"/>
      <c r="F12" s="131" t="s">
        <v>64</v>
      </c>
      <c r="G12" s="72">
        <v>9</v>
      </c>
      <c r="H12" s="78"/>
    </row>
    <row r="13" spans="2:10" ht="15" x14ac:dyDescent="0.25">
      <c r="B13" s="82"/>
      <c r="C13" s="2" t="s">
        <v>19</v>
      </c>
      <c r="D13" s="70">
        <v>0.4</v>
      </c>
      <c r="E13" s="83"/>
      <c r="F13" s="83"/>
      <c r="G13" s="83"/>
      <c r="H13" s="78"/>
      <c r="J13" s="90" t="s">
        <v>44</v>
      </c>
    </row>
    <row r="14" spans="2:10" ht="14.25" x14ac:dyDescent="0.2">
      <c r="B14" s="82"/>
      <c r="C14" s="3" t="s">
        <v>20</v>
      </c>
      <c r="D14" s="10"/>
      <c r="E14" s="83"/>
      <c r="F14" s="83"/>
      <c r="G14" s="83"/>
      <c r="H14" s="78"/>
      <c r="J14" t="s">
        <v>45</v>
      </c>
    </row>
    <row r="15" spans="2:10" ht="14.25" x14ac:dyDescent="0.2">
      <c r="B15" s="82"/>
      <c r="C15" s="2" t="s">
        <v>21</v>
      </c>
      <c r="D15" s="69">
        <v>40</v>
      </c>
      <c r="E15" s="83"/>
      <c r="F15" s="83"/>
      <c r="G15" s="83"/>
      <c r="H15" s="78"/>
      <c r="J15" t="s">
        <v>46</v>
      </c>
    </row>
    <row r="16" spans="2:10" ht="15" thickBot="1" x14ac:dyDescent="0.25">
      <c r="B16" s="82"/>
      <c r="C16" s="11" t="s">
        <v>22</v>
      </c>
      <c r="D16" s="12"/>
      <c r="E16" s="83"/>
      <c r="F16" s="83"/>
      <c r="G16" s="83"/>
      <c r="H16" s="78"/>
    </row>
    <row r="17" spans="2:10" ht="15.75" thickBot="1" x14ac:dyDescent="0.3">
      <c r="B17" s="82"/>
      <c r="C17" s="94" t="s">
        <v>0</v>
      </c>
      <c r="D17" s="95"/>
      <c r="E17" s="83"/>
      <c r="F17" s="83"/>
      <c r="G17" s="83"/>
      <c r="H17" s="78"/>
      <c r="J17" s="90" t="s">
        <v>47</v>
      </c>
    </row>
    <row r="18" spans="2:10" x14ac:dyDescent="0.2">
      <c r="B18" s="82"/>
      <c r="C18" s="83"/>
      <c r="D18" s="83"/>
      <c r="E18" s="83"/>
      <c r="F18" s="83"/>
      <c r="G18" s="83"/>
      <c r="H18" s="78"/>
      <c r="J18" t="s">
        <v>48</v>
      </c>
    </row>
    <row r="19" spans="2:10" x14ac:dyDescent="0.2">
      <c r="B19" s="82"/>
      <c r="C19" s="83"/>
      <c r="D19" s="83"/>
      <c r="E19" s="83"/>
      <c r="F19" s="83"/>
      <c r="G19" s="83"/>
      <c r="H19" s="78"/>
    </row>
    <row r="20" spans="2:10" x14ac:dyDescent="0.2">
      <c r="B20" s="82"/>
      <c r="C20" s="83"/>
      <c r="D20" s="83"/>
      <c r="E20" s="83"/>
      <c r="F20" s="83"/>
      <c r="G20" s="83"/>
      <c r="H20" s="78"/>
    </row>
    <row r="21" spans="2:10" x14ac:dyDescent="0.2">
      <c r="B21" s="82"/>
      <c r="C21" s="83"/>
      <c r="D21" s="83"/>
      <c r="E21" s="83"/>
      <c r="F21" s="83"/>
      <c r="G21" s="83"/>
      <c r="H21" s="78"/>
    </row>
    <row r="22" spans="2:10" x14ac:dyDescent="0.2">
      <c r="B22" s="82"/>
      <c r="C22" s="83"/>
      <c r="D22" s="83"/>
      <c r="E22" s="83"/>
      <c r="F22" s="83"/>
      <c r="G22" s="83"/>
      <c r="H22" s="78"/>
    </row>
    <row r="23" spans="2:10" x14ac:dyDescent="0.2">
      <c r="B23" s="82"/>
      <c r="C23" s="83"/>
      <c r="D23" s="83"/>
      <c r="E23" s="83"/>
      <c r="F23" s="83"/>
      <c r="G23" s="83"/>
      <c r="H23" s="78"/>
    </row>
    <row r="24" spans="2:10" x14ac:dyDescent="0.2">
      <c r="B24" s="82"/>
      <c r="C24" s="83"/>
      <c r="D24" s="83"/>
      <c r="E24" s="83"/>
      <c r="F24" s="83"/>
      <c r="G24" s="83"/>
      <c r="H24" s="78"/>
    </row>
    <row r="25" spans="2:10" x14ac:dyDescent="0.2">
      <c r="B25" s="82"/>
      <c r="C25" s="83"/>
      <c r="D25" s="83"/>
      <c r="E25" s="83"/>
      <c r="F25" s="83"/>
      <c r="G25" s="83"/>
      <c r="H25" s="78"/>
    </row>
    <row r="26" spans="2:10" x14ac:dyDescent="0.2">
      <c r="B26" s="82"/>
      <c r="C26" s="83"/>
      <c r="D26" s="83"/>
      <c r="E26" s="83"/>
      <c r="F26" s="83"/>
      <c r="G26" s="83"/>
      <c r="H26" s="78"/>
    </row>
    <row r="27" spans="2:10" x14ac:dyDescent="0.2">
      <c r="B27" s="82"/>
      <c r="C27" s="83"/>
      <c r="D27" s="83"/>
      <c r="E27" s="83"/>
      <c r="F27" s="83"/>
      <c r="G27" s="83"/>
      <c r="H27" s="78"/>
    </row>
    <row r="28" spans="2:10" ht="13.5" thickBot="1" x14ac:dyDescent="0.25">
      <c r="B28" s="84"/>
      <c r="C28" s="85"/>
      <c r="D28" s="85"/>
      <c r="E28" s="85"/>
      <c r="F28" s="85"/>
      <c r="G28" s="85"/>
      <c r="H28" s="79"/>
    </row>
    <row r="29" spans="2:10" ht="13.5" thickTop="1" x14ac:dyDescent="0.2"/>
  </sheetData>
  <mergeCells count="5">
    <mergeCell ref="C17:D17"/>
    <mergeCell ref="C6:D6"/>
    <mergeCell ref="F6:G6"/>
    <mergeCell ref="C3:G3"/>
    <mergeCell ref="C4:G4"/>
  </mergeCells>
  <phoneticPr fontId="16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5"/>
  <sheetViews>
    <sheetView showGridLines="0" showRowColHeaders="0" workbookViewId="0">
      <selection activeCell="O10" sqref="O10:O27"/>
    </sheetView>
  </sheetViews>
  <sheetFormatPr defaultRowHeight="12.75" x14ac:dyDescent="0.2"/>
  <cols>
    <col min="1" max="1" width="1.5703125" style="17" customWidth="1"/>
    <col min="2" max="2" width="17.140625" style="17" customWidth="1"/>
    <col min="3" max="3" width="10.85546875" style="17" customWidth="1"/>
    <col min="4" max="4" width="11.140625" style="17" customWidth="1"/>
    <col min="5" max="5" width="9.140625" style="17"/>
    <col min="6" max="6" width="13.5703125" style="17" customWidth="1"/>
    <col min="7" max="16384" width="9.140625" style="17"/>
  </cols>
  <sheetData>
    <row r="1" spans="1:15" ht="6" customHeight="1" thickBot="1" x14ac:dyDescent="0.25">
      <c r="B1" s="18"/>
      <c r="C1" s="18"/>
      <c r="D1" s="18"/>
      <c r="E1" s="18"/>
      <c r="F1" s="18"/>
      <c r="G1" s="18"/>
      <c r="H1" s="18"/>
      <c r="I1" s="18"/>
    </row>
    <row r="2" spans="1:15" ht="20.25" x14ac:dyDescent="0.3">
      <c r="A2" s="18"/>
      <c r="B2" s="100" t="s">
        <v>33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N2" s="19"/>
    </row>
    <row r="3" spans="1:15" ht="21" thickBot="1" x14ac:dyDescent="0.35">
      <c r="A3" s="18"/>
      <c r="B3" s="103" t="s">
        <v>36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  <c r="N3" s="19"/>
    </row>
    <row r="4" spans="1:15" ht="6.75" customHeight="1" x14ac:dyDescent="0.3">
      <c r="A4" s="18"/>
      <c r="B4" s="20"/>
      <c r="C4" s="21"/>
      <c r="D4" s="21"/>
      <c r="E4" s="21"/>
      <c r="F4" s="21"/>
      <c r="G4" s="21"/>
      <c r="H4" s="21"/>
      <c r="I4" s="21"/>
      <c r="J4" s="19"/>
      <c r="K4" s="19"/>
      <c r="L4" s="19"/>
      <c r="M4" s="22"/>
      <c r="N4" s="19"/>
    </row>
    <row r="5" spans="1:15" x14ac:dyDescent="0.2">
      <c r="B5" s="123"/>
      <c r="C5" s="124"/>
      <c r="D5" s="124"/>
      <c r="E5" s="125"/>
      <c r="H5" s="19"/>
      <c r="I5" s="19"/>
      <c r="J5" s="19"/>
      <c r="K5" s="19"/>
      <c r="L5" s="19"/>
      <c r="M5" s="22"/>
      <c r="N5" s="19"/>
    </row>
    <row r="6" spans="1:15" ht="4.5" customHeight="1" x14ac:dyDescent="0.2">
      <c r="A6" s="23"/>
      <c r="B6" s="24"/>
      <c r="C6" s="25"/>
      <c r="D6" s="25"/>
      <c r="E6" s="25"/>
      <c r="F6" s="25"/>
      <c r="G6" s="25"/>
      <c r="H6" s="25"/>
      <c r="I6" s="25"/>
      <c r="J6" s="19"/>
      <c r="K6" s="19"/>
      <c r="L6" s="19"/>
      <c r="M6" s="22"/>
      <c r="N6" s="19"/>
    </row>
    <row r="7" spans="1:15" ht="15.75" customHeight="1" thickBot="1" x14ac:dyDescent="0.3">
      <c r="A7" s="23"/>
      <c r="B7" s="121" t="s">
        <v>31</v>
      </c>
      <c r="C7" s="122"/>
      <c r="E7" s="25"/>
      <c r="F7" s="25"/>
      <c r="G7" s="25"/>
      <c r="H7" s="26"/>
      <c r="I7" s="25"/>
      <c r="J7" s="26"/>
      <c r="K7" s="19"/>
      <c r="L7" s="19"/>
      <c r="M7" s="22"/>
      <c r="N7" s="19"/>
    </row>
    <row r="8" spans="1:15" ht="15" customHeight="1" x14ac:dyDescent="0.25">
      <c r="A8" s="23"/>
      <c r="B8" s="27" t="s">
        <v>1</v>
      </c>
      <c r="C8" s="28" t="str">
        <f>'Data Entry'!D7</f>
        <v>UREA</v>
      </c>
      <c r="D8" s="25"/>
      <c r="E8" s="29"/>
      <c r="F8" s="30"/>
      <c r="G8" s="30"/>
      <c r="H8" s="126" t="s">
        <v>14</v>
      </c>
      <c r="I8" s="127"/>
      <c r="J8" s="127"/>
      <c r="K8" s="127"/>
      <c r="L8" s="127"/>
      <c r="M8" s="31"/>
      <c r="N8" s="19"/>
    </row>
    <row r="9" spans="1:15" ht="15" x14ac:dyDescent="0.2">
      <c r="A9" s="23"/>
      <c r="B9" s="27" t="s">
        <v>3</v>
      </c>
      <c r="C9" s="32">
        <f>'Data Entry'!D8</f>
        <v>1350</v>
      </c>
      <c r="D9" s="25"/>
      <c r="E9" s="24"/>
      <c r="F9" s="25"/>
      <c r="G9" s="25"/>
      <c r="H9" s="26"/>
      <c r="I9" s="25"/>
      <c r="J9" s="26"/>
      <c r="K9" s="19"/>
      <c r="L9" s="19"/>
      <c r="M9" s="22"/>
      <c r="N9" s="19"/>
    </row>
    <row r="10" spans="1:15" ht="15" x14ac:dyDescent="0.25">
      <c r="A10" s="23"/>
      <c r="B10" s="27" t="s">
        <v>4</v>
      </c>
      <c r="C10" s="33">
        <f>'Data Entry'!D9</f>
        <v>46</v>
      </c>
      <c r="D10" s="25"/>
      <c r="E10" s="24"/>
      <c r="F10" s="25"/>
      <c r="G10" s="34">
        <f>J10-C14*3</f>
        <v>11.5</v>
      </c>
      <c r="H10" s="34">
        <f>J10-C14*2</f>
        <v>11.899999999999999</v>
      </c>
      <c r="I10" s="34">
        <f>J10-C14</f>
        <v>12.299999999999999</v>
      </c>
      <c r="J10" s="35">
        <f>'Data Entry'!G11</f>
        <v>12.7</v>
      </c>
      <c r="K10" s="34">
        <f>J10+C14</f>
        <v>13.1</v>
      </c>
      <c r="L10" s="34">
        <f>J10+C14*2</f>
        <v>13.5</v>
      </c>
      <c r="M10" s="36">
        <f>J10+C14*3</f>
        <v>13.899999999999999</v>
      </c>
      <c r="N10" s="19"/>
      <c r="O10" s="91" t="s">
        <v>38</v>
      </c>
    </row>
    <row r="11" spans="1:15" ht="15" x14ac:dyDescent="0.25">
      <c r="A11" s="23"/>
      <c r="B11" s="27" t="s">
        <v>5</v>
      </c>
      <c r="C11" s="37">
        <f>(C9/((C10/100)*2200))</f>
        <v>1.3339920948616601</v>
      </c>
      <c r="D11" s="25"/>
      <c r="E11" s="24"/>
      <c r="F11" s="38" t="s">
        <v>6</v>
      </c>
      <c r="G11" s="25"/>
      <c r="H11" s="25"/>
      <c r="I11" s="25"/>
      <c r="J11" s="19"/>
      <c r="K11" s="19"/>
      <c r="L11" s="19"/>
      <c r="M11" s="22"/>
      <c r="N11" s="19"/>
      <c r="O11" s="92" t="s">
        <v>49</v>
      </c>
    </row>
    <row r="12" spans="1:15" ht="15" x14ac:dyDescent="0.25">
      <c r="A12" s="23"/>
      <c r="B12" s="39" t="s">
        <v>17</v>
      </c>
      <c r="C12" s="40">
        <f>'Data Entry'!D11</f>
        <v>10</v>
      </c>
      <c r="D12" s="25"/>
      <c r="E12" s="41"/>
      <c r="F12" s="38" t="s">
        <v>7</v>
      </c>
      <c r="G12" s="106" t="s">
        <v>8</v>
      </c>
      <c r="H12" s="106"/>
      <c r="I12" s="106"/>
      <c r="J12" s="106"/>
      <c r="K12" s="106"/>
      <c r="L12" s="106"/>
      <c r="M12" s="107"/>
      <c r="N12" s="19"/>
      <c r="O12" s="17" t="s">
        <v>50</v>
      </c>
    </row>
    <row r="13" spans="1:15" ht="15.75" thickBot="1" x14ac:dyDescent="0.3">
      <c r="A13" s="23"/>
      <c r="B13" s="42" t="s">
        <v>18</v>
      </c>
      <c r="C13" s="43"/>
      <c r="D13" s="25"/>
      <c r="E13" s="44" t="s">
        <v>9</v>
      </c>
      <c r="F13" s="45" t="s">
        <v>37</v>
      </c>
      <c r="G13" s="108" t="s">
        <v>15</v>
      </c>
      <c r="H13" s="108"/>
      <c r="I13" s="108"/>
      <c r="J13" s="108"/>
      <c r="K13" s="108"/>
      <c r="L13" s="108"/>
      <c r="M13" s="109"/>
      <c r="N13" s="19"/>
      <c r="O13" s="17" t="s">
        <v>51</v>
      </c>
    </row>
    <row r="14" spans="1:15" ht="15" x14ac:dyDescent="0.25">
      <c r="A14" s="23"/>
      <c r="B14" s="46" t="s">
        <v>19</v>
      </c>
      <c r="C14" s="73">
        <f>'Data Entry'!D13</f>
        <v>0.4</v>
      </c>
      <c r="D14" s="25"/>
      <c r="E14" s="47" t="s">
        <v>10</v>
      </c>
      <c r="F14" s="48" t="s">
        <v>11</v>
      </c>
      <c r="G14" s="49">
        <f>G10/$C$11</f>
        <v>8.6207407407407395</v>
      </c>
      <c r="H14" s="49">
        <f t="shared" ref="H14:M14" si="0">H10/$C$11</f>
        <v>8.9205925925925911</v>
      </c>
      <c r="I14" s="49">
        <f t="shared" si="0"/>
        <v>9.2204444444444427</v>
      </c>
      <c r="J14" s="49">
        <f>J10/$C$11</f>
        <v>9.520296296296296</v>
      </c>
      <c r="K14" s="49">
        <f t="shared" si="0"/>
        <v>9.8201481481481476</v>
      </c>
      <c r="L14" s="49">
        <f t="shared" si="0"/>
        <v>10.119999999999999</v>
      </c>
      <c r="M14" s="50">
        <f t="shared" si="0"/>
        <v>10.419851851851851</v>
      </c>
      <c r="N14" s="19"/>
      <c r="O14" s="17" t="s">
        <v>52</v>
      </c>
    </row>
    <row r="15" spans="1:15" ht="15" x14ac:dyDescent="0.25">
      <c r="A15" s="23"/>
      <c r="B15" s="51" t="s">
        <v>20</v>
      </c>
      <c r="C15" s="43"/>
      <c r="D15" s="25"/>
      <c r="E15" s="52">
        <f>IF((E19-4*$C$12)&lt;0,0,(E19-4*$C$12))</f>
        <v>20</v>
      </c>
      <c r="F15" s="53">
        <f t="shared" ref="F15:F23" si="1">IF(E15=0,0,IF((-0.003*(E15+$C$16)^2+0.7062*(E15+$C$16)+11.6512)-(-0.003*($C$16)^2+0.7062*($C$16))&lt;0,0,(-0.003*(E15+$C$16)^2+0.7062*(E15+$C$16)+11.6512)-(-0.003*($C$16)^2+0.7062*($C$16))))</f>
        <v>19.775199999999998</v>
      </c>
      <c r="G15" s="54">
        <f t="shared" ref="G15:M15" si="2">(G$10*$F15)-($C$11*($E15))</f>
        <v>200.73495810276677</v>
      </c>
      <c r="H15" s="54">
        <f t="shared" si="2"/>
        <v>208.64503810276676</v>
      </c>
      <c r="I15" s="54">
        <f t="shared" si="2"/>
        <v>216.55511810276676</v>
      </c>
      <c r="J15" s="54">
        <f t="shared" si="2"/>
        <v>224.46519810276675</v>
      </c>
      <c r="K15" s="54">
        <f t="shared" si="2"/>
        <v>232.3752781027668</v>
      </c>
      <c r="L15" s="54">
        <f t="shared" si="2"/>
        <v>240.28535810276679</v>
      </c>
      <c r="M15" s="55">
        <f t="shared" si="2"/>
        <v>248.19543810276673</v>
      </c>
      <c r="N15" s="19"/>
      <c r="O15" s="17" t="s">
        <v>53</v>
      </c>
    </row>
    <row r="16" spans="1:15" ht="15" x14ac:dyDescent="0.25">
      <c r="A16" s="23"/>
      <c r="B16" s="46" t="s">
        <v>21</v>
      </c>
      <c r="C16" s="56">
        <f>'Data Entry'!D15</f>
        <v>40</v>
      </c>
      <c r="D16" s="25"/>
      <c r="E16" s="52">
        <f>IF((E20-4*$C$12)&lt;0,0,(E20-4*$C$12))</f>
        <v>30</v>
      </c>
      <c r="F16" s="53">
        <f t="shared" si="1"/>
        <v>22.937199999999997</v>
      </c>
      <c r="G16" s="54">
        <f>(G$10*$F16)-($C$11*($E16))</f>
        <v>223.75803715415014</v>
      </c>
      <c r="H16" s="54">
        <f>(H$10*$F16)-($C$11*($E16))</f>
        <v>232.93291715415012</v>
      </c>
      <c r="I16" s="54">
        <f t="shared" ref="I16:M23" si="3">(I$10*$F16)-($C$11*($E16))</f>
        <v>242.10779715415015</v>
      </c>
      <c r="J16" s="54">
        <f t="shared" si="3"/>
        <v>251.28267715415012</v>
      </c>
      <c r="K16" s="54">
        <f t="shared" si="3"/>
        <v>260.45755715415015</v>
      </c>
      <c r="L16" s="54">
        <f t="shared" si="3"/>
        <v>269.63243715415013</v>
      </c>
      <c r="M16" s="55">
        <f t="shared" si="3"/>
        <v>278.8073171541501</v>
      </c>
      <c r="N16" s="19"/>
      <c r="O16" s="17" t="s">
        <v>54</v>
      </c>
    </row>
    <row r="17" spans="1:15" ht="15" x14ac:dyDescent="0.25">
      <c r="A17" s="23"/>
      <c r="B17" s="51" t="s">
        <v>22</v>
      </c>
      <c r="C17" s="57"/>
      <c r="D17" s="25"/>
      <c r="E17" s="52">
        <f>IF((E21-4*$C$12)&lt;0,0,(E21-4*$C$12))</f>
        <v>40</v>
      </c>
      <c r="F17" s="53">
        <f t="shared" si="1"/>
        <v>25.499200000000009</v>
      </c>
      <c r="G17" s="54">
        <f t="shared" ref="G17:G23" si="4">(G$10*$F17)-($C$11*($E17))</f>
        <v>239.88111620553369</v>
      </c>
      <c r="H17" s="54">
        <f t="shared" ref="H17:H23" si="5">(H$10*$F17)-($C$11*($E17))</f>
        <v>250.08079620553369</v>
      </c>
      <c r="I17" s="54">
        <f t="shared" si="3"/>
        <v>260.28047620553366</v>
      </c>
      <c r="J17" s="54">
        <f t="shared" si="3"/>
        <v>270.48015620553372</v>
      </c>
      <c r="K17" s="54">
        <f t="shared" si="3"/>
        <v>280.67983620553366</v>
      </c>
      <c r="L17" s="54">
        <f t="shared" si="3"/>
        <v>290.87951620553372</v>
      </c>
      <c r="M17" s="55">
        <f t="shared" si="3"/>
        <v>301.07919620553366</v>
      </c>
      <c r="N17" s="19"/>
    </row>
    <row r="18" spans="1:15" ht="15.75" thickBot="1" x14ac:dyDescent="0.3">
      <c r="A18" s="23"/>
      <c r="B18" s="24"/>
      <c r="C18" s="25"/>
      <c r="D18" s="25"/>
      <c r="E18" s="52">
        <f>IF((E22-4*$C$12)&lt;0,0,(E22-4*$C$12))</f>
        <v>50</v>
      </c>
      <c r="F18" s="53">
        <f t="shared" si="1"/>
        <v>27.461200000000012</v>
      </c>
      <c r="G18" s="54">
        <f t="shared" si="4"/>
        <v>249.10419525691714</v>
      </c>
      <c r="H18" s="54">
        <f t="shared" si="5"/>
        <v>260.0886752569171</v>
      </c>
      <c r="I18" s="54">
        <f t="shared" si="3"/>
        <v>271.07315525691712</v>
      </c>
      <c r="J18" s="54">
        <f>(J$10*$F18)-($C$11*($E18))</f>
        <v>282.05763525691714</v>
      </c>
      <c r="K18" s="54">
        <f t="shared" si="3"/>
        <v>293.04211525691716</v>
      </c>
      <c r="L18" s="54">
        <f t="shared" si="3"/>
        <v>304.02659525691718</v>
      </c>
      <c r="M18" s="55">
        <f t="shared" si="3"/>
        <v>315.01107525691714</v>
      </c>
      <c r="N18" s="19"/>
      <c r="O18" s="93" t="s">
        <v>55</v>
      </c>
    </row>
    <row r="19" spans="1:15" ht="15.75" thickBot="1" x14ac:dyDescent="0.3">
      <c r="A19" s="23"/>
      <c r="B19" s="58"/>
      <c r="C19" s="59"/>
      <c r="D19" s="60" t="s">
        <v>12</v>
      </c>
      <c r="E19" s="61">
        <f>'Data Entry'!G8</f>
        <v>60</v>
      </c>
      <c r="F19" s="53">
        <f t="shared" si="1"/>
        <v>28.823200000000007</v>
      </c>
      <c r="G19" s="54">
        <f t="shared" si="4"/>
        <v>251.42727430830047</v>
      </c>
      <c r="H19" s="54">
        <f t="shared" si="5"/>
        <v>262.95655430830044</v>
      </c>
      <c r="I19" s="54">
        <f t="shared" si="3"/>
        <v>274.48583430830041</v>
      </c>
      <c r="J19" s="54">
        <f t="shared" si="3"/>
        <v>286.01511430830044</v>
      </c>
      <c r="K19" s="54">
        <f t="shared" si="3"/>
        <v>297.54439430830047</v>
      </c>
      <c r="L19" s="54">
        <f t="shared" si="3"/>
        <v>309.0736743083005</v>
      </c>
      <c r="M19" s="55">
        <f t="shared" si="3"/>
        <v>320.60295430830041</v>
      </c>
      <c r="N19" s="19"/>
      <c r="O19" s="17" t="s">
        <v>56</v>
      </c>
    </row>
    <row r="20" spans="1:15" ht="15" x14ac:dyDescent="0.25">
      <c r="A20" s="23"/>
      <c r="B20" s="24"/>
      <c r="C20" s="25"/>
      <c r="D20" s="25"/>
      <c r="E20" s="62">
        <f>E19+C12</f>
        <v>70</v>
      </c>
      <c r="F20" s="53">
        <f t="shared" si="1"/>
        <v>29.585199999999993</v>
      </c>
      <c r="G20" s="54">
        <f t="shared" si="4"/>
        <v>246.85035335968368</v>
      </c>
      <c r="H20" s="54">
        <f t="shared" si="5"/>
        <v>258.68443335968368</v>
      </c>
      <c r="I20" s="54">
        <f t="shared" si="3"/>
        <v>270.51851335968365</v>
      </c>
      <c r="J20" s="54">
        <f t="shared" si="3"/>
        <v>282.35259335968362</v>
      </c>
      <c r="K20" s="54">
        <f t="shared" si="3"/>
        <v>294.18667335968371</v>
      </c>
      <c r="L20" s="54">
        <f t="shared" si="3"/>
        <v>306.02075335968368</v>
      </c>
      <c r="M20" s="55">
        <f t="shared" si="3"/>
        <v>317.85483335968365</v>
      </c>
      <c r="N20" s="19"/>
      <c r="O20" s="17" t="s">
        <v>57</v>
      </c>
    </row>
    <row r="21" spans="1:15" ht="15" x14ac:dyDescent="0.25">
      <c r="A21" s="23"/>
      <c r="B21" s="24"/>
      <c r="C21" s="63"/>
      <c r="D21" s="25"/>
      <c r="E21" s="62">
        <f>E19+2*C12</f>
        <v>80</v>
      </c>
      <c r="F21" s="53">
        <f t="shared" si="1"/>
        <v>29.747199999999999</v>
      </c>
      <c r="G21" s="54">
        <f t="shared" si="4"/>
        <v>235.3734324110672</v>
      </c>
      <c r="H21" s="54">
        <f t="shared" si="5"/>
        <v>247.27231241106716</v>
      </c>
      <c r="I21" s="54">
        <f t="shared" si="3"/>
        <v>259.17119241106712</v>
      </c>
      <c r="J21" s="54">
        <f t="shared" si="3"/>
        <v>271.07007241106714</v>
      </c>
      <c r="K21" s="54">
        <f t="shared" si="3"/>
        <v>282.96895241106716</v>
      </c>
      <c r="L21" s="54">
        <f t="shared" si="3"/>
        <v>294.86783241106718</v>
      </c>
      <c r="M21" s="55">
        <f t="shared" si="3"/>
        <v>306.76671241106715</v>
      </c>
      <c r="N21" s="19"/>
      <c r="O21" s="17" t="s">
        <v>58</v>
      </c>
    </row>
    <row r="22" spans="1:15" ht="15" x14ac:dyDescent="0.25">
      <c r="A22" s="23"/>
      <c r="B22" s="24"/>
      <c r="C22" s="25"/>
      <c r="D22" s="25"/>
      <c r="E22" s="62">
        <f>E19+3*C12</f>
        <v>90</v>
      </c>
      <c r="F22" s="53">
        <f t="shared" si="1"/>
        <v>29.309200000000011</v>
      </c>
      <c r="G22" s="54">
        <f t="shared" si="4"/>
        <v>216.99651146245074</v>
      </c>
      <c r="H22" s="54">
        <f t="shared" si="5"/>
        <v>228.72019146245069</v>
      </c>
      <c r="I22" s="54">
        <f t="shared" si="3"/>
        <v>240.44387146245069</v>
      </c>
      <c r="J22" s="54">
        <f t="shared" si="3"/>
        <v>252.16755146245069</v>
      </c>
      <c r="K22" s="54">
        <f t="shared" si="3"/>
        <v>263.89123146245072</v>
      </c>
      <c r="L22" s="54">
        <f t="shared" si="3"/>
        <v>275.61491146245078</v>
      </c>
      <c r="M22" s="55">
        <f t="shared" si="3"/>
        <v>287.33859146245072</v>
      </c>
      <c r="N22" s="19"/>
      <c r="O22" s="17" t="s">
        <v>59</v>
      </c>
    </row>
    <row r="23" spans="1:15" ht="15" x14ac:dyDescent="0.25">
      <c r="A23" s="23"/>
      <c r="B23" s="24"/>
      <c r="C23" s="25"/>
      <c r="D23" s="25"/>
      <c r="E23" s="62">
        <f>E19+4*C12</f>
        <v>100</v>
      </c>
      <c r="F23" s="53">
        <f t="shared" si="1"/>
        <v>28.2712</v>
      </c>
      <c r="G23" s="54">
        <f t="shared" si="4"/>
        <v>191.71959051383402</v>
      </c>
      <c r="H23" s="54">
        <f t="shared" si="5"/>
        <v>203.02807051383394</v>
      </c>
      <c r="I23" s="54">
        <f t="shared" si="3"/>
        <v>214.33655051383397</v>
      </c>
      <c r="J23" s="54">
        <f t="shared" si="3"/>
        <v>225.645030513834</v>
      </c>
      <c r="K23" s="54">
        <f t="shared" si="3"/>
        <v>236.95351051383398</v>
      </c>
      <c r="L23" s="54">
        <f t="shared" si="3"/>
        <v>248.26199051383401</v>
      </c>
      <c r="M23" s="55">
        <f t="shared" si="3"/>
        <v>259.57047051383398</v>
      </c>
      <c r="N23" s="19"/>
    </row>
    <row r="24" spans="1:15" ht="13.5" customHeight="1" x14ac:dyDescent="0.25">
      <c r="A24" s="23"/>
      <c r="B24" s="24"/>
      <c r="C24" s="25"/>
      <c r="D24" s="25"/>
      <c r="E24" s="110" t="s">
        <v>30</v>
      </c>
      <c r="F24" s="111"/>
      <c r="G24" s="111"/>
      <c r="H24" s="111"/>
      <c r="I24" s="111"/>
      <c r="J24" s="111"/>
      <c r="K24" s="111"/>
      <c r="L24" s="111"/>
      <c r="M24" s="112"/>
      <c r="N24" s="19"/>
      <c r="O24" s="92" t="s">
        <v>60</v>
      </c>
    </row>
    <row r="25" spans="1:15" ht="9.75" customHeight="1" x14ac:dyDescent="0.2">
      <c r="A25" s="23"/>
      <c r="B25" s="24"/>
      <c r="C25" s="25"/>
      <c r="D25" s="25"/>
      <c r="E25" s="110" t="s">
        <v>13</v>
      </c>
      <c r="F25" s="128"/>
      <c r="G25" s="128"/>
      <c r="H25" s="128"/>
      <c r="I25" s="128"/>
      <c r="J25" s="128"/>
      <c r="K25" s="128"/>
      <c r="L25" s="128"/>
      <c r="M25" s="129"/>
      <c r="N25" s="19"/>
      <c r="O25" s="17" t="s">
        <v>61</v>
      </c>
    </row>
    <row r="26" spans="1:15" ht="9.75" customHeight="1" x14ac:dyDescent="0.2">
      <c r="A26" s="23"/>
      <c r="B26" s="24"/>
      <c r="C26" s="25"/>
      <c r="D26" s="25"/>
      <c r="E26" s="110" t="s">
        <v>16</v>
      </c>
      <c r="F26" s="128"/>
      <c r="G26" s="128"/>
      <c r="H26" s="128"/>
      <c r="I26" s="128"/>
      <c r="J26" s="128"/>
      <c r="K26" s="128"/>
      <c r="L26" s="128"/>
      <c r="M26" s="129"/>
      <c r="N26" s="19"/>
      <c r="O26" s="17" t="s">
        <v>62</v>
      </c>
    </row>
    <row r="27" spans="1:15" ht="9.75" customHeight="1" x14ac:dyDescent="0.2">
      <c r="A27" s="23"/>
      <c r="B27" s="24"/>
      <c r="C27" s="25"/>
      <c r="D27" s="25"/>
      <c r="E27" s="117" t="s">
        <v>28</v>
      </c>
      <c r="F27" s="118"/>
      <c r="G27" s="118"/>
      <c r="H27" s="118"/>
      <c r="I27" s="118"/>
      <c r="J27" s="119"/>
      <c r="K27" s="119"/>
      <c r="L27" s="119"/>
      <c r="M27" s="120"/>
      <c r="N27" s="19"/>
      <c r="O27" s="17" t="s">
        <v>63</v>
      </c>
    </row>
    <row r="28" spans="1:15" ht="9.75" customHeight="1" thickBot="1" x14ac:dyDescent="0.25">
      <c r="A28" s="23"/>
      <c r="B28" s="24"/>
      <c r="C28" s="25"/>
      <c r="D28" s="25"/>
      <c r="E28" s="113" t="s">
        <v>29</v>
      </c>
      <c r="F28" s="114"/>
      <c r="G28" s="114"/>
      <c r="H28" s="114"/>
      <c r="I28" s="114"/>
      <c r="J28" s="115"/>
      <c r="K28" s="115"/>
      <c r="L28" s="115"/>
      <c r="M28" s="116"/>
      <c r="N28" s="19"/>
    </row>
    <row r="29" spans="1:15" ht="12" customHeight="1" x14ac:dyDescent="0.2">
      <c r="A29" s="23"/>
      <c r="B29" s="24"/>
      <c r="C29" s="25"/>
      <c r="D29" s="25"/>
      <c r="E29" s="64"/>
      <c r="F29" s="64"/>
      <c r="G29" s="64"/>
      <c r="H29" s="64"/>
      <c r="I29" s="64"/>
      <c r="J29" s="19"/>
      <c r="K29" s="19"/>
      <c r="L29" s="19"/>
      <c r="M29" s="22"/>
      <c r="N29" s="19"/>
    </row>
    <row r="30" spans="1:15" ht="10.5" customHeight="1" thickBot="1" x14ac:dyDescent="0.25">
      <c r="A30" s="23"/>
      <c r="B30" s="87"/>
      <c r="C30" s="88"/>
      <c r="D30" s="88"/>
      <c r="E30" s="88"/>
      <c r="F30" s="88"/>
      <c r="G30" s="88"/>
      <c r="H30" s="88"/>
      <c r="I30" s="88"/>
      <c r="J30" s="66"/>
      <c r="K30" s="66"/>
      <c r="L30" s="66"/>
      <c r="M30" s="67"/>
      <c r="N30" s="19"/>
    </row>
    <row r="31" spans="1:15" ht="15.75" customHeight="1" x14ac:dyDescent="0.2"/>
    <row r="35" spans="2:2" x14ac:dyDescent="0.2">
      <c r="B35" s="86"/>
    </row>
  </sheetData>
  <mergeCells count="12">
    <mergeCell ref="B2:M2"/>
    <mergeCell ref="B3:M3"/>
    <mergeCell ref="B7:C7"/>
    <mergeCell ref="B5:E5"/>
    <mergeCell ref="H8:L8"/>
    <mergeCell ref="G12:M12"/>
    <mergeCell ref="G13:M13"/>
    <mergeCell ref="E24:M24"/>
    <mergeCell ref="E28:M28"/>
    <mergeCell ref="E27:M27"/>
    <mergeCell ref="E25:M25"/>
    <mergeCell ref="E26:M26"/>
  </mergeCells>
  <phoneticPr fontId="16" type="noConversion"/>
  <conditionalFormatting sqref="H15:H23">
    <cfRule type="cellIs" dxfId="41" priority="1" stopIfTrue="1" operator="equal">
      <formula>MAX($H$15:$H$23)</formula>
    </cfRule>
    <cfRule type="cellIs" dxfId="40" priority="2" stopIfTrue="1" operator="between">
      <formula>MAX($H$15:$H$23)</formula>
      <formula>MAX($H$15:$H$23)-1</formula>
    </cfRule>
    <cfRule type="cellIs" dxfId="39" priority="3" stopIfTrue="1" operator="between">
      <formula>MAX($H$15:$H$23)</formula>
      <formula>MAX($H$15:$H$23)+1</formula>
    </cfRule>
  </conditionalFormatting>
  <conditionalFormatting sqref="I15:I23">
    <cfRule type="cellIs" dxfId="38" priority="4" stopIfTrue="1" operator="equal">
      <formula>MAX($I$15:$I$23)</formula>
    </cfRule>
    <cfRule type="cellIs" dxfId="37" priority="5" stopIfTrue="1" operator="between">
      <formula>MAX($I$15:$I$23)</formula>
      <formula>MAX($I$15:$I$23)-1</formula>
    </cfRule>
    <cfRule type="cellIs" dxfId="36" priority="6" stopIfTrue="1" operator="between">
      <formula>MAX($I$15:$I$23)</formula>
      <formula>MAX($I$15:$I$23)+1</formula>
    </cfRule>
  </conditionalFormatting>
  <conditionalFormatting sqref="J15:J23">
    <cfRule type="cellIs" dxfId="35" priority="7" stopIfTrue="1" operator="equal">
      <formula>MAX($J$15:$J$23)</formula>
    </cfRule>
    <cfRule type="cellIs" dxfId="34" priority="8" stopIfTrue="1" operator="between">
      <formula>MAX($J$15:$J$23)</formula>
      <formula>MAX($J$15:$J$23)-1</formula>
    </cfRule>
    <cfRule type="cellIs" dxfId="33" priority="9" stopIfTrue="1" operator="between">
      <formula>MAX($J$15:$J$23)</formula>
      <formula>MAX($J$15:$J$23)+1</formula>
    </cfRule>
  </conditionalFormatting>
  <conditionalFormatting sqref="K15:K23">
    <cfRule type="cellIs" dxfId="32" priority="10" stopIfTrue="1" operator="equal">
      <formula>MAX($K$15:$K$23)</formula>
    </cfRule>
    <cfRule type="cellIs" dxfId="31" priority="11" stopIfTrue="1" operator="between">
      <formula>MAX($K$15:$K$23)</formula>
      <formula>MAX($K$15:$K$23)-1</formula>
    </cfRule>
    <cfRule type="cellIs" dxfId="30" priority="12" stopIfTrue="1" operator="between">
      <formula>MAX($K$15:$K$23)</formula>
      <formula>MAX($K$15:$K$23)+1</formula>
    </cfRule>
  </conditionalFormatting>
  <conditionalFormatting sqref="L15:L23">
    <cfRule type="cellIs" dxfId="29" priority="13" stopIfTrue="1" operator="equal">
      <formula>MAX($L$15:$L$23)</formula>
    </cfRule>
    <cfRule type="cellIs" dxfId="28" priority="14" stopIfTrue="1" operator="between">
      <formula>MAX($L$15:$L$23)</formula>
      <formula>MAX($L$15:$L$23)-1</formula>
    </cfRule>
    <cfRule type="cellIs" dxfId="27" priority="15" stopIfTrue="1" operator="between">
      <formula>MAX($L$15:$L$23)</formula>
      <formula>MAX($L$15:$L$23)+1</formula>
    </cfRule>
  </conditionalFormatting>
  <conditionalFormatting sqref="M15:M23">
    <cfRule type="cellIs" dxfId="26" priority="16" stopIfTrue="1" operator="equal">
      <formula>MAX($M$15:$M$23)</formula>
    </cfRule>
    <cfRule type="cellIs" dxfId="25" priority="17" stopIfTrue="1" operator="between">
      <formula>MAX($M$15:$M$23)</formula>
      <formula>MAX($M$15:$M$23)-1</formula>
    </cfRule>
    <cfRule type="cellIs" dxfId="24" priority="18" stopIfTrue="1" operator="between">
      <formula>MAX($M$15:$M$23)</formula>
      <formula>MAX($M$15:$M$23)+1</formula>
    </cfRule>
  </conditionalFormatting>
  <conditionalFormatting sqref="G15:G23">
    <cfRule type="cellIs" dxfId="23" priority="19" stopIfTrue="1" operator="equal">
      <formula>MAX($G$15:$G$23)</formula>
    </cfRule>
    <cfRule type="cellIs" dxfId="22" priority="20" stopIfTrue="1" operator="between">
      <formula>MAX($G$15:$G$23)</formula>
      <formula>MAX($G$15:$G$23)-1</formula>
    </cfRule>
    <cfRule type="cellIs" dxfId="21" priority="21" stopIfTrue="1" operator="between">
      <formula>MAX($G$15:$G$23)</formula>
      <formula>MAX($G$15:$G$23)+1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3"/>
  <sheetViews>
    <sheetView showGridLines="0" showRowColHeaders="0" tabSelected="1" workbookViewId="0">
      <selection activeCell="N33" sqref="N33"/>
    </sheetView>
  </sheetViews>
  <sheetFormatPr defaultRowHeight="12.75" x14ac:dyDescent="0.2"/>
  <cols>
    <col min="1" max="1" width="1.5703125" style="17" customWidth="1"/>
    <col min="2" max="2" width="16.5703125" style="17" customWidth="1"/>
    <col min="3" max="3" width="12.140625" style="17" customWidth="1"/>
    <col min="4" max="5" width="9.140625" style="17"/>
    <col min="6" max="6" width="13.5703125" style="17" customWidth="1"/>
    <col min="7" max="16384" width="9.140625" style="17"/>
  </cols>
  <sheetData>
    <row r="1" spans="1:15" ht="6" customHeight="1" thickBot="1" x14ac:dyDescent="0.25">
      <c r="B1" s="18"/>
      <c r="C1" s="18"/>
      <c r="D1" s="18"/>
      <c r="E1" s="18"/>
      <c r="F1" s="18"/>
      <c r="G1" s="18"/>
      <c r="H1" s="18"/>
      <c r="I1" s="18"/>
    </row>
    <row r="2" spans="1:15" ht="20.25" x14ac:dyDescent="0.3">
      <c r="A2" s="18"/>
      <c r="B2" s="100" t="s">
        <v>65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N2" s="19"/>
    </row>
    <row r="3" spans="1:15" ht="21" thickBot="1" x14ac:dyDescent="0.35">
      <c r="A3" s="18"/>
      <c r="B3" s="103" t="s">
        <v>36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  <c r="N3" s="19"/>
    </row>
    <row r="4" spans="1:15" ht="6.75" customHeight="1" x14ac:dyDescent="0.3">
      <c r="A4" s="18"/>
      <c r="B4" s="20"/>
      <c r="C4" s="21"/>
      <c r="D4" s="21"/>
      <c r="E4" s="21"/>
      <c r="F4" s="21"/>
      <c r="G4" s="21"/>
      <c r="H4" s="21"/>
      <c r="I4" s="21"/>
      <c r="J4" s="19"/>
      <c r="K4" s="19"/>
      <c r="L4" s="19"/>
      <c r="M4" s="22"/>
      <c r="N4" s="19"/>
    </row>
    <row r="5" spans="1:15" x14ac:dyDescent="0.2">
      <c r="B5" s="123"/>
      <c r="C5" s="124"/>
      <c r="D5" s="124"/>
      <c r="E5" s="19"/>
      <c r="F5" s="19"/>
      <c r="G5" s="19"/>
      <c r="H5" s="19"/>
      <c r="I5" s="19"/>
      <c r="J5" s="19"/>
      <c r="K5" s="19"/>
      <c r="L5" s="19"/>
      <c r="M5" s="22"/>
      <c r="N5" s="19"/>
    </row>
    <row r="6" spans="1:15" ht="4.5" customHeight="1" x14ac:dyDescent="0.2">
      <c r="A6" s="23"/>
      <c r="B6" s="24"/>
      <c r="C6" s="25"/>
      <c r="D6" s="25"/>
      <c r="E6" s="25"/>
      <c r="F6" s="25"/>
      <c r="G6" s="25"/>
      <c r="H6" s="25"/>
      <c r="I6" s="25"/>
      <c r="J6" s="19"/>
      <c r="K6" s="19"/>
      <c r="L6" s="19"/>
      <c r="M6" s="22"/>
      <c r="N6" s="19"/>
    </row>
    <row r="7" spans="1:15" ht="15.75" customHeight="1" thickBot="1" x14ac:dyDescent="0.3">
      <c r="A7" s="23"/>
      <c r="B7" s="121" t="s">
        <v>31</v>
      </c>
      <c r="C7" s="122"/>
      <c r="D7" s="25"/>
      <c r="E7" s="25"/>
      <c r="F7" s="25"/>
      <c r="G7" s="25"/>
      <c r="H7" s="26"/>
      <c r="I7" s="25"/>
      <c r="J7" s="26"/>
      <c r="K7" s="19"/>
      <c r="L7" s="19"/>
      <c r="M7" s="22"/>
      <c r="N7" s="19"/>
    </row>
    <row r="8" spans="1:15" ht="15" customHeight="1" x14ac:dyDescent="0.25">
      <c r="A8" s="23"/>
      <c r="B8" s="27" t="s">
        <v>1</v>
      </c>
      <c r="C8" s="28" t="str">
        <f>'Data Entry'!D7</f>
        <v>UREA</v>
      </c>
      <c r="D8" s="25"/>
      <c r="E8" s="29"/>
      <c r="F8" s="30"/>
      <c r="G8" s="30"/>
      <c r="H8" s="126" t="s">
        <v>66</v>
      </c>
      <c r="I8" s="127"/>
      <c r="J8" s="127"/>
      <c r="K8" s="127"/>
      <c r="L8" s="127"/>
      <c r="M8" s="31"/>
      <c r="N8" s="19"/>
    </row>
    <row r="9" spans="1:15" ht="15" x14ac:dyDescent="0.2">
      <c r="A9" s="23"/>
      <c r="B9" s="27" t="s">
        <v>3</v>
      </c>
      <c r="C9" s="32">
        <f>'Data Entry'!D8</f>
        <v>1350</v>
      </c>
      <c r="D9" s="25"/>
      <c r="E9" s="24"/>
      <c r="F9" s="25"/>
      <c r="G9" s="25"/>
      <c r="H9" s="26"/>
      <c r="I9" s="25"/>
      <c r="J9" s="26"/>
      <c r="K9" s="19"/>
      <c r="L9" s="19"/>
      <c r="M9" s="22"/>
      <c r="N9" s="19"/>
    </row>
    <row r="10" spans="1:15" ht="15" x14ac:dyDescent="0.25">
      <c r="A10" s="23"/>
      <c r="B10" s="27" t="s">
        <v>4</v>
      </c>
      <c r="C10" s="33">
        <f>'Data Entry'!D9</f>
        <v>46</v>
      </c>
      <c r="D10" s="25"/>
      <c r="E10" s="24"/>
      <c r="F10" s="25"/>
      <c r="G10" s="34">
        <f>J10-C14*3</f>
        <v>7.8</v>
      </c>
      <c r="H10" s="34">
        <f>J10-C14*2</f>
        <v>8.1999999999999993</v>
      </c>
      <c r="I10" s="34">
        <f>J10-C14</f>
        <v>8.6</v>
      </c>
      <c r="J10" s="35">
        <f>'Data Entry'!G12</f>
        <v>9</v>
      </c>
      <c r="K10" s="34">
        <f>J10+C14</f>
        <v>9.4</v>
      </c>
      <c r="L10" s="34">
        <f>J10+C14*2</f>
        <v>9.8000000000000007</v>
      </c>
      <c r="M10" s="36">
        <f>J10+C14*3</f>
        <v>10.199999999999999</v>
      </c>
      <c r="N10" s="19"/>
      <c r="O10" s="91" t="s">
        <v>38</v>
      </c>
    </row>
    <row r="11" spans="1:15" ht="15" x14ac:dyDescent="0.25">
      <c r="A11" s="23"/>
      <c r="B11" s="27" t="s">
        <v>5</v>
      </c>
      <c r="C11" s="37">
        <f>(C9/((C10/100)*2200))</f>
        <v>1.3339920948616601</v>
      </c>
      <c r="D11" s="25"/>
      <c r="E11" s="24"/>
      <c r="F11" s="38" t="s">
        <v>6</v>
      </c>
      <c r="G11" s="25"/>
      <c r="H11" s="25"/>
      <c r="I11" s="25"/>
      <c r="J11" s="19"/>
      <c r="K11" s="19"/>
      <c r="L11" s="19"/>
      <c r="M11" s="22"/>
      <c r="N11" s="19"/>
      <c r="O11" s="92" t="s">
        <v>49</v>
      </c>
    </row>
    <row r="12" spans="1:15" ht="15" x14ac:dyDescent="0.25">
      <c r="A12" s="23"/>
      <c r="B12" s="39" t="s">
        <v>17</v>
      </c>
      <c r="C12" s="40">
        <f>'Data Entry'!D11</f>
        <v>10</v>
      </c>
      <c r="D12" s="25"/>
      <c r="E12" s="41"/>
      <c r="F12" s="38" t="s">
        <v>7</v>
      </c>
      <c r="G12" s="106" t="s">
        <v>8</v>
      </c>
      <c r="H12" s="106"/>
      <c r="I12" s="106"/>
      <c r="J12" s="106"/>
      <c r="K12" s="106"/>
      <c r="L12" s="106"/>
      <c r="M12" s="107"/>
      <c r="N12" s="19"/>
      <c r="O12" s="17" t="s">
        <v>50</v>
      </c>
    </row>
    <row r="13" spans="1:15" ht="15.75" thickBot="1" x14ac:dyDescent="0.3">
      <c r="A13" s="23"/>
      <c r="B13" s="42" t="s">
        <v>18</v>
      </c>
      <c r="C13" s="43"/>
      <c r="D13" s="25"/>
      <c r="E13" s="44" t="s">
        <v>9</v>
      </c>
      <c r="F13" s="45" t="s">
        <v>37</v>
      </c>
      <c r="G13" s="108" t="s">
        <v>67</v>
      </c>
      <c r="H13" s="108"/>
      <c r="I13" s="108"/>
      <c r="J13" s="108"/>
      <c r="K13" s="108"/>
      <c r="L13" s="108"/>
      <c r="M13" s="109"/>
      <c r="N13" s="19"/>
      <c r="O13" s="17" t="s">
        <v>51</v>
      </c>
    </row>
    <row r="14" spans="1:15" ht="15" x14ac:dyDescent="0.25">
      <c r="A14" s="23"/>
      <c r="B14" s="46" t="s">
        <v>19</v>
      </c>
      <c r="C14" s="73">
        <f>'Data Entry'!D13</f>
        <v>0.4</v>
      </c>
      <c r="D14" s="25"/>
      <c r="E14" s="47" t="s">
        <v>10</v>
      </c>
      <c r="F14" s="48" t="s">
        <v>11</v>
      </c>
      <c r="G14" s="49">
        <f>G10/$C$11</f>
        <v>5.8471111111111105</v>
      </c>
      <c r="H14" s="49">
        <f t="shared" ref="H14:M14" si="0">H10/$C$11</f>
        <v>6.1469629629629621</v>
      </c>
      <c r="I14" s="49">
        <f t="shared" si="0"/>
        <v>6.4468148148148146</v>
      </c>
      <c r="J14" s="49">
        <f t="shared" si="0"/>
        <v>6.7466666666666661</v>
      </c>
      <c r="K14" s="49">
        <f t="shared" si="0"/>
        <v>7.0465185185185186</v>
      </c>
      <c r="L14" s="49">
        <f t="shared" si="0"/>
        <v>7.3463703703703702</v>
      </c>
      <c r="M14" s="50">
        <f t="shared" si="0"/>
        <v>7.6462222222222209</v>
      </c>
      <c r="N14" s="19"/>
      <c r="O14" s="17" t="s">
        <v>52</v>
      </c>
    </row>
    <row r="15" spans="1:15" ht="15" x14ac:dyDescent="0.25">
      <c r="A15" s="23"/>
      <c r="B15" s="51" t="s">
        <v>20</v>
      </c>
      <c r="C15" s="43"/>
      <c r="D15" s="25"/>
      <c r="E15" s="52">
        <f>IF((E19-4*$C$12)&lt;0,0,(E19-4*$C$12))</f>
        <v>20</v>
      </c>
      <c r="F15" s="53">
        <f t="shared" ref="F15:F23" si="1">IF(E15=0,0,IF((-0.0027*(E15+$C$16)^2+0.7874*(E15+$C$16)+0.0000000000004)-(-0.0027*($C$16)^2+0.7874*($C$16))&lt;0,0,(-0.0027*(E15+$C$16)^2+0.7874*(E15+$C$16)+14.7)-(-0.00275*($C$16)^2+0.7874*($C$16))))</f>
        <v>25.128000000000004</v>
      </c>
      <c r="G15" s="54">
        <f t="shared" ref="G15:M23" si="2">(G$10*$F15)-($C$11*($E15))</f>
        <v>169.31855810276681</v>
      </c>
      <c r="H15" s="54">
        <f t="shared" si="2"/>
        <v>179.36975810276681</v>
      </c>
      <c r="I15" s="54">
        <f t="shared" si="2"/>
        <v>189.4209581027668</v>
      </c>
      <c r="J15" s="54">
        <f t="shared" si="2"/>
        <v>199.47215810276685</v>
      </c>
      <c r="K15" s="54">
        <f t="shared" si="2"/>
        <v>209.52335810276685</v>
      </c>
      <c r="L15" s="54">
        <f t="shared" si="2"/>
        <v>219.57455810276684</v>
      </c>
      <c r="M15" s="55">
        <f t="shared" si="2"/>
        <v>229.62575810276684</v>
      </c>
      <c r="N15" s="19"/>
      <c r="O15" s="17" t="s">
        <v>53</v>
      </c>
    </row>
    <row r="16" spans="1:15" ht="15" x14ac:dyDescent="0.25">
      <c r="A16" s="23"/>
      <c r="B16" s="46" t="s">
        <v>21</v>
      </c>
      <c r="C16" s="56">
        <f>'Data Entry'!D15</f>
        <v>40</v>
      </c>
      <c r="D16" s="25"/>
      <c r="E16" s="52">
        <f>IF((E20-4*$C$12)&lt;0,0,(E20-4*$C$12))</f>
        <v>30</v>
      </c>
      <c r="F16" s="53">
        <f t="shared" si="1"/>
        <v>29.492000000000008</v>
      </c>
      <c r="G16" s="54">
        <f t="shared" si="2"/>
        <v>190.01783715415024</v>
      </c>
      <c r="H16" s="54">
        <f t="shared" si="2"/>
        <v>201.81463715415023</v>
      </c>
      <c r="I16" s="54">
        <f t="shared" si="2"/>
        <v>213.61143715415025</v>
      </c>
      <c r="J16" s="54">
        <f t="shared" si="2"/>
        <v>225.40823715415024</v>
      </c>
      <c r="K16" s="54">
        <f t="shared" si="2"/>
        <v>237.20503715415026</v>
      </c>
      <c r="L16" s="54">
        <f t="shared" si="2"/>
        <v>249.00183715415028</v>
      </c>
      <c r="M16" s="55">
        <f t="shared" si="2"/>
        <v>260.79863715415024</v>
      </c>
      <c r="N16" s="19"/>
      <c r="O16" s="17" t="s">
        <v>54</v>
      </c>
    </row>
    <row r="17" spans="1:15" ht="15" x14ac:dyDescent="0.25">
      <c r="A17" s="23"/>
      <c r="B17" s="51" t="s">
        <v>22</v>
      </c>
      <c r="C17" s="57"/>
      <c r="D17" s="25"/>
      <c r="E17" s="52">
        <f>IF((E21-4*$C$12)&lt;0,0,(E21-4*$C$12))</f>
        <v>40</v>
      </c>
      <c r="F17" s="53">
        <f t="shared" si="1"/>
        <v>33.315999999999988</v>
      </c>
      <c r="G17" s="54">
        <f t="shared" si="2"/>
        <v>206.50511620553348</v>
      </c>
      <c r="H17" s="54">
        <f t="shared" si="2"/>
        <v>219.83151620553346</v>
      </c>
      <c r="I17" s="54">
        <f t="shared" si="2"/>
        <v>233.1579162055335</v>
      </c>
      <c r="J17" s="54">
        <f t="shared" si="2"/>
        <v>246.48431620553347</v>
      </c>
      <c r="K17" s="54">
        <f t="shared" si="2"/>
        <v>259.81071620553348</v>
      </c>
      <c r="L17" s="54">
        <f t="shared" si="2"/>
        <v>273.13711620553352</v>
      </c>
      <c r="M17" s="55">
        <f t="shared" si="2"/>
        <v>286.46351620553344</v>
      </c>
      <c r="N17" s="19"/>
    </row>
    <row r="18" spans="1:15" ht="15.75" thickBot="1" x14ac:dyDescent="0.3">
      <c r="A18" s="23"/>
      <c r="B18" s="24"/>
      <c r="C18" s="25"/>
      <c r="D18" s="25"/>
      <c r="E18" s="52">
        <f>IF((E22-4*$C$12)&lt;0,0,(E22-4*$C$12))</f>
        <v>50</v>
      </c>
      <c r="F18" s="53">
        <f t="shared" si="1"/>
        <v>36.599999999999994</v>
      </c>
      <c r="G18" s="54">
        <f t="shared" si="2"/>
        <v>218.78039525691696</v>
      </c>
      <c r="H18" s="54">
        <f t="shared" si="2"/>
        <v>233.42039525691695</v>
      </c>
      <c r="I18" s="54">
        <f t="shared" si="2"/>
        <v>248.06039525691693</v>
      </c>
      <c r="J18" s="54">
        <f t="shared" si="2"/>
        <v>262.70039525691698</v>
      </c>
      <c r="K18" s="54">
        <f t="shared" si="2"/>
        <v>277.34039525691696</v>
      </c>
      <c r="L18" s="54">
        <f t="shared" si="2"/>
        <v>291.98039525691695</v>
      </c>
      <c r="M18" s="55">
        <f t="shared" si="2"/>
        <v>306.62039525691694</v>
      </c>
      <c r="N18" s="19"/>
      <c r="O18" s="93" t="s">
        <v>68</v>
      </c>
    </row>
    <row r="19" spans="1:15" ht="15.75" thickBot="1" x14ac:dyDescent="0.3">
      <c r="A19" s="23"/>
      <c r="B19" s="65"/>
      <c r="C19" s="59"/>
      <c r="D19" s="60" t="s">
        <v>12</v>
      </c>
      <c r="E19" s="61">
        <f>'Data Entry'!G9</f>
        <v>60</v>
      </c>
      <c r="F19" s="53">
        <f t="shared" si="1"/>
        <v>39.343999999999994</v>
      </c>
      <c r="G19" s="54">
        <f t="shared" si="2"/>
        <v>226.84367430830031</v>
      </c>
      <c r="H19" s="54">
        <f t="shared" si="2"/>
        <v>242.58127430830029</v>
      </c>
      <c r="I19" s="54">
        <f t="shared" si="2"/>
        <v>258.31887430830034</v>
      </c>
      <c r="J19" s="54">
        <f t="shared" si="2"/>
        <v>274.05647430830032</v>
      </c>
      <c r="K19" s="54">
        <f t="shared" si="2"/>
        <v>289.79407430830031</v>
      </c>
      <c r="L19" s="54">
        <f t="shared" si="2"/>
        <v>305.53167430830035</v>
      </c>
      <c r="M19" s="55">
        <f t="shared" si="2"/>
        <v>321.26927430830028</v>
      </c>
      <c r="N19" s="19"/>
      <c r="O19" s="17" t="s">
        <v>56</v>
      </c>
    </row>
    <row r="20" spans="1:15" ht="15" x14ac:dyDescent="0.25">
      <c r="A20" s="23"/>
      <c r="B20" s="24"/>
      <c r="C20" s="25"/>
      <c r="D20" s="25"/>
      <c r="E20" s="62">
        <f>E19+C12</f>
        <v>70</v>
      </c>
      <c r="F20" s="53">
        <f t="shared" si="1"/>
        <v>41.548000000000002</v>
      </c>
      <c r="G20" s="54">
        <f t="shared" si="2"/>
        <v>230.69495335968381</v>
      </c>
      <c r="H20" s="54">
        <f t="shared" si="2"/>
        <v>247.31415335968379</v>
      </c>
      <c r="I20" s="54">
        <f t="shared" si="2"/>
        <v>263.93335335968379</v>
      </c>
      <c r="J20" s="54">
        <f t="shared" si="2"/>
        <v>280.55255335968377</v>
      </c>
      <c r="K20" s="54">
        <f t="shared" si="2"/>
        <v>297.17175335968386</v>
      </c>
      <c r="L20" s="54">
        <f t="shared" si="2"/>
        <v>313.79095335968384</v>
      </c>
      <c r="M20" s="55">
        <f t="shared" si="2"/>
        <v>330.41015335968382</v>
      </c>
      <c r="N20" s="19"/>
      <c r="O20" s="17" t="s">
        <v>57</v>
      </c>
    </row>
    <row r="21" spans="1:15" ht="15" x14ac:dyDescent="0.25">
      <c r="A21" s="23"/>
      <c r="B21" s="24"/>
      <c r="C21" s="25"/>
      <c r="D21" s="25"/>
      <c r="E21" s="62">
        <f>E19+2*C12</f>
        <v>80</v>
      </c>
      <c r="F21" s="53">
        <f t="shared" si="1"/>
        <v>43.211999999999989</v>
      </c>
      <c r="G21" s="54">
        <f t="shared" si="2"/>
        <v>230.33423241106709</v>
      </c>
      <c r="H21" s="54">
        <f t="shared" si="2"/>
        <v>247.61903241106705</v>
      </c>
      <c r="I21" s="54">
        <f t="shared" si="2"/>
        <v>264.90383241106707</v>
      </c>
      <c r="J21" s="54">
        <f t="shared" si="2"/>
        <v>282.18863241106709</v>
      </c>
      <c r="K21" s="54">
        <f t="shared" si="2"/>
        <v>299.47343241106711</v>
      </c>
      <c r="L21" s="54">
        <f t="shared" si="2"/>
        <v>316.75823241106713</v>
      </c>
      <c r="M21" s="55">
        <f t="shared" si="2"/>
        <v>334.04303241106703</v>
      </c>
      <c r="N21" s="19"/>
      <c r="O21" s="17" t="s">
        <v>58</v>
      </c>
    </row>
    <row r="22" spans="1:15" ht="15" x14ac:dyDescent="0.25">
      <c r="A22" s="23"/>
      <c r="B22" s="24"/>
      <c r="C22" s="25"/>
      <c r="D22" s="25"/>
      <c r="E22" s="62">
        <f>E19+3*C12</f>
        <v>90</v>
      </c>
      <c r="F22" s="53">
        <f t="shared" si="1"/>
        <v>44.335999999999984</v>
      </c>
      <c r="G22" s="54">
        <f t="shared" si="2"/>
        <v>225.76151146245044</v>
      </c>
      <c r="H22" s="54">
        <f t="shared" si="2"/>
        <v>243.49591146245044</v>
      </c>
      <c r="I22" s="54">
        <f t="shared" si="2"/>
        <v>261.23031146245046</v>
      </c>
      <c r="J22" s="54">
        <f t="shared" si="2"/>
        <v>278.96471146245051</v>
      </c>
      <c r="K22" s="54">
        <f t="shared" si="2"/>
        <v>296.69911146245045</v>
      </c>
      <c r="L22" s="54">
        <f t="shared" si="2"/>
        <v>314.4335114624505</v>
      </c>
      <c r="M22" s="55">
        <f t="shared" si="2"/>
        <v>332.16791146245043</v>
      </c>
      <c r="N22" s="19"/>
      <c r="O22" s="17" t="s">
        <v>59</v>
      </c>
    </row>
    <row r="23" spans="1:15" ht="15" x14ac:dyDescent="0.25">
      <c r="A23" s="23"/>
      <c r="B23" s="24"/>
      <c r="C23" s="25"/>
      <c r="D23" s="25"/>
      <c r="E23" s="62">
        <f>E19+4*C12</f>
        <v>100</v>
      </c>
      <c r="F23" s="53">
        <f t="shared" si="1"/>
        <v>44.92</v>
      </c>
      <c r="G23" s="54">
        <f t="shared" si="2"/>
        <v>216.97679051383403</v>
      </c>
      <c r="H23" s="54">
        <f t="shared" si="2"/>
        <v>234.94479051383399</v>
      </c>
      <c r="I23" s="54">
        <f t="shared" si="2"/>
        <v>252.91279051383401</v>
      </c>
      <c r="J23" s="54">
        <f t="shared" si="2"/>
        <v>270.88079051383403</v>
      </c>
      <c r="K23" s="54">
        <f t="shared" si="2"/>
        <v>288.84879051383405</v>
      </c>
      <c r="L23" s="54">
        <f t="shared" si="2"/>
        <v>306.81679051383406</v>
      </c>
      <c r="M23" s="55">
        <f t="shared" si="2"/>
        <v>324.78479051383397</v>
      </c>
      <c r="N23" s="19"/>
    </row>
    <row r="24" spans="1:15" ht="13.5" customHeight="1" x14ac:dyDescent="0.25">
      <c r="A24" s="23"/>
      <c r="B24" s="24"/>
      <c r="C24" s="25"/>
      <c r="D24" s="25"/>
      <c r="E24" s="110" t="s">
        <v>30</v>
      </c>
      <c r="F24" s="128"/>
      <c r="G24" s="128"/>
      <c r="H24" s="128"/>
      <c r="I24" s="128"/>
      <c r="J24" s="128"/>
      <c r="K24" s="128"/>
      <c r="L24" s="128"/>
      <c r="M24" s="129"/>
      <c r="N24" s="19"/>
      <c r="O24" s="92" t="s">
        <v>60</v>
      </c>
    </row>
    <row r="25" spans="1:15" ht="9.75" customHeight="1" x14ac:dyDescent="0.2">
      <c r="A25" s="23"/>
      <c r="B25" s="24"/>
      <c r="C25" s="25"/>
      <c r="D25" s="25"/>
      <c r="E25" s="110" t="s">
        <v>13</v>
      </c>
      <c r="F25" s="128"/>
      <c r="G25" s="128"/>
      <c r="H25" s="128"/>
      <c r="I25" s="128"/>
      <c r="J25" s="128"/>
      <c r="K25" s="128"/>
      <c r="L25" s="128"/>
      <c r="M25" s="129"/>
      <c r="N25" s="19"/>
      <c r="O25" s="17" t="s">
        <v>61</v>
      </c>
    </row>
    <row r="26" spans="1:15" ht="9.75" customHeight="1" x14ac:dyDescent="0.2">
      <c r="A26" s="23"/>
      <c r="B26" s="24"/>
      <c r="C26" s="25"/>
      <c r="D26" s="25"/>
      <c r="E26" s="110" t="s">
        <v>34</v>
      </c>
      <c r="F26" s="128"/>
      <c r="G26" s="128"/>
      <c r="H26" s="128"/>
      <c r="I26" s="128"/>
      <c r="J26" s="128"/>
      <c r="K26" s="128"/>
      <c r="L26" s="128"/>
      <c r="M26" s="129"/>
      <c r="N26" s="19"/>
      <c r="O26" s="17" t="s">
        <v>62</v>
      </c>
    </row>
    <row r="27" spans="1:15" ht="9.75" customHeight="1" x14ac:dyDescent="0.2">
      <c r="A27" s="23"/>
      <c r="B27" s="24"/>
      <c r="C27" s="25"/>
      <c r="D27" s="25"/>
      <c r="E27" s="117" t="s">
        <v>35</v>
      </c>
      <c r="F27" s="118"/>
      <c r="G27" s="118"/>
      <c r="H27" s="118"/>
      <c r="I27" s="118"/>
      <c r="J27" s="119"/>
      <c r="K27" s="119"/>
      <c r="L27" s="119"/>
      <c r="M27" s="120"/>
      <c r="N27" s="19"/>
      <c r="O27" s="17" t="s">
        <v>63</v>
      </c>
    </row>
    <row r="28" spans="1:15" ht="9.75" customHeight="1" thickBot="1" x14ac:dyDescent="0.25">
      <c r="A28" s="23"/>
      <c r="B28" s="24"/>
      <c r="C28" s="25"/>
      <c r="D28" s="25"/>
      <c r="E28" s="113" t="s">
        <v>29</v>
      </c>
      <c r="F28" s="114"/>
      <c r="G28" s="114"/>
      <c r="H28" s="114"/>
      <c r="I28" s="114"/>
      <c r="J28" s="115"/>
      <c r="K28" s="115"/>
      <c r="L28" s="115"/>
      <c r="M28" s="116"/>
      <c r="N28" s="19"/>
    </row>
    <row r="29" spans="1:15" ht="12" customHeight="1" x14ac:dyDescent="0.2">
      <c r="A29" s="23"/>
      <c r="B29" s="24"/>
      <c r="C29" s="25"/>
      <c r="D29" s="25"/>
      <c r="E29" s="128"/>
      <c r="F29" s="128"/>
      <c r="G29" s="128"/>
      <c r="H29" s="128"/>
      <c r="I29" s="128"/>
      <c r="J29" s="128"/>
      <c r="K29" s="128"/>
      <c r="L29" s="128"/>
      <c r="M29" s="129"/>
      <c r="N29" s="19"/>
    </row>
    <row r="30" spans="1:15" ht="14.25" customHeight="1" thickBot="1" x14ac:dyDescent="0.25">
      <c r="B30" s="87"/>
      <c r="C30" s="88"/>
      <c r="D30" s="88"/>
      <c r="E30" s="88"/>
      <c r="F30" s="88"/>
      <c r="G30" s="88"/>
      <c r="H30" s="88"/>
      <c r="I30" s="88"/>
      <c r="J30" s="66"/>
      <c r="K30" s="66"/>
      <c r="L30" s="66"/>
      <c r="M30" s="67"/>
    </row>
    <row r="31" spans="1:15" ht="14.25" customHeight="1" x14ac:dyDescent="0.2"/>
    <row r="32" spans="1:15" ht="14.25" customHeight="1" x14ac:dyDescent="0.2">
      <c r="D32" s="86"/>
    </row>
    <row r="33" spans="4:4" ht="14.25" customHeight="1" x14ac:dyDescent="0.2">
      <c r="D33" s="86"/>
    </row>
    <row r="34" spans="4:4" ht="14.25" customHeight="1" x14ac:dyDescent="0.2"/>
    <row r="35" spans="4:4" ht="14.25" customHeight="1" x14ac:dyDescent="0.2"/>
    <row r="36" spans="4:4" ht="14.25" customHeight="1" x14ac:dyDescent="0.2"/>
    <row r="37" spans="4:4" ht="14.25" customHeight="1" x14ac:dyDescent="0.2"/>
    <row r="38" spans="4:4" ht="14.25" customHeight="1" x14ac:dyDescent="0.2"/>
    <row r="39" spans="4:4" ht="14.25" customHeight="1" x14ac:dyDescent="0.2"/>
    <row r="40" spans="4:4" ht="14.25" customHeight="1" x14ac:dyDescent="0.2"/>
    <row r="41" spans="4:4" ht="14.25" customHeight="1" x14ac:dyDescent="0.2"/>
    <row r="42" spans="4:4" ht="14.25" customHeight="1" x14ac:dyDescent="0.2"/>
    <row r="43" spans="4:4" ht="14.25" customHeight="1" x14ac:dyDescent="0.2"/>
    <row r="44" spans="4:4" ht="14.25" customHeight="1" x14ac:dyDescent="0.2"/>
    <row r="45" spans="4:4" ht="14.25" customHeight="1" x14ac:dyDescent="0.2"/>
    <row r="46" spans="4:4" ht="14.25" customHeight="1" x14ac:dyDescent="0.2"/>
    <row r="47" spans="4:4" ht="14.25" customHeight="1" x14ac:dyDescent="0.2"/>
    <row r="48" spans="4:4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</sheetData>
  <mergeCells count="13">
    <mergeCell ref="G12:M12"/>
    <mergeCell ref="G13:M13"/>
    <mergeCell ref="E28:M28"/>
    <mergeCell ref="E29:M29"/>
    <mergeCell ref="E24:M24"/>
    <mergeCell ref="E25:M25"/>
    <mergeCell ref="E26:M26"/>
    <mergeCell ref="E27:M27"/>
    <mergeCell ref="B2:M2"/>
    <mergeCell ref="B3:M3"/>
    <mergeCell ref="B5:D5"/>
    <mergeCell ref="B7:C7"/>
    <mergeCell ref="H8:L8"/>
  </mergeCells>
  <phoneticPr fontId="16" type="noConversion"/>
  <conditionalFormatting sqref="M15:M23">
    <cfRule type="cellIs" dxfId="20" priority="1" stopIfTrue="1" operator="equal">
      <formula>MAX($M$15:$M$23)</formula>
    </cfRule>
    <cfRule type="cellIs" dxfId="19" priority="2" stopIfTrue="1" operator="between">
      <formula>MAX($M$15:$M$23)</formula>
      <formula>MAX($M$15:$M$23)-1</formula>
    </cfRule>
    <cfRule type="cellIs" dxfId="18" priority="3" stopIfTrue="1" operator="between">
      <formula>MAX($M$15:$M$23)</formula>
      <formula>MAX($M$15:$M$23)+1</formula>
    </cfRule>
  </conditionalFormatting>
  <conditionalFormatting sqref="G15:G23">
    <cfRule type="cellIs" dxfId="17" priority="4" stopIfTrue="1" operator="equal">
      <formula>MAX($G$15:$G$23)</formula>
    </cfRule>
    <cfRule type="cellIs" dxfId="16" priority="5" stopIfTrue="1" operator="between">
      <formula>MAX($G$15:$G$23)</formula>
      <formula>MAX($G$15:$G$23)-1</formula>
    </cfRule>
    <cfRule type="cellIs" dxfId="15" priority="6" stopIfTrue="1" operator="between">
      <formula>MAX($G$15:$G$23)</formula>
      <formula>MAX($G$15:$G$23)+1</formula>
    </cfRule>
  </conditionalFormatting>
  <conditionalFormatting sqref="H15:H23">
    <cfRule type="cellIs" dxfId="14" priority="7" stopIfTrue="1" operator="equal">
      <formula>MAX($H$15:$H$23)</formula>
    </cfRule>
    <cfRule type="cellIs" dxfId="13" priority="8" stopIfTrue="1" operator="between">
      <formula>MAX($H$15:$H$23)</formula>
      <formula>MAX($H$15:$H$23)-1</formula>
    </cfRule>
    <cfRule type="cellIs" dxfId="12" priority="9" stopIfTrue="1" operator="between">
      <formula>MAX($H$15:$H$23)</formula>
      <formula>MAX($H$15:$H$23)+1</formula>
    </cfRule>
  </conditionalFormatting>
  <conditionalFormatting sqref="I15:I23">
    <cfRule type="cellIs" dxfId="11" priority="10" stopIfTrue="1" operator="equal">
      <formula>MAX($I$15:$I$23)</formula>
    </cfRule>
    <cfRule type="cellIs" dxfId="10" priority="11" stopIfTrue="1" operator="between">
      <formula>MAX($I$15:$I$23)</formula>
      <formula>MAX($I$15:$I$23)-1</formula>
    </cfRule>
    <cfRule type="cellIs" dxfId="9" priority="12" stopIfTrue="1" operator="between">
      <formula>MAX($I$15:$I$23)</formula>
      <formula>MAX($I$15:$I$23)+1</formula>
    </cfRule>
  </conditionalFormatting>
  <conditionalFormatting sqref="J15:J23">
    <cfRule type="cellIs" dxfId="8" priority="13" stopIfTrue="1" operator="equal">
      <formula>MAX($J$15:$J$23)</formula>
    </cfRule>
    <cfRule type="cellIs" dxfId="7" priority="14" stopIfTrue="1" operator="between">
      <formula>MAX($J$15:$J$23)</formula>
      <formula>MAX($J$15:$J$23)-1</formula>
    </cfRule>
    <cfRule type="cellIs" dxfId="6" priority="15" stopIfTrue="1" operator="between">
      <formula>MAX($J$15:$J$23)</formula>
      <formula>MAX($J$15:$J$23)+1</formula>
    </cfRule>
  </conditionalFormatting>
  <conditionalFormatting sqref="K15:K23">
    <cfRule type="cellIs" dxfId="5" priority="16" stopIfTrue="1" operator="equal">
      <formula>MAX($K$15:$K$23)</formula>
    </cfRule>
    <cfRule type="cellIs" dxfId="4" priority="17" stopIfTrue="1" operator="between">
      <formula>MAX($K$15:$K$23)</formula>
      <formula>MAX($K$15:$K$23)-1</formula>
    </cfRule>
    <cfRule type="cellIs" dxfId="3" priority="18" stopIfTrue="1" operator="between">
      <formula>MAX($K$15:$K$23)</formula>
      <formula>MAX($K$15:$K$23)+1</formula>
    </cfRule>
  </conditionalFormatting>
  <conditionalFormatting sqref="L15:L23">
    <cfRule type="cellIs" dxfId="2" priority="19" stopIfTrue="1" operator="equal">
      <formula>MAX($L$15:$L$23)</formula>
    </cfRule>
    <cfRule type="cellIs" dxfId="1" priority="20" stopIfTrue="1" operator="between">
      <formula>MAX($L$15:$L$23)</formula>
      <formula>MAX($L$15:$L$23)-1</formula>
    </cfRule>
    <cfRule type="cellIs" dxfId="0" priority="21" stopIfTrue="1" operator="between">
      <formula>MAX($L$15:$L$23)</formula>
      <formula>MAX($L$15:$L$23)+1</formula>
    </cfRule>
  </conditionalFormatting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64007B819E6B4EA03AA2888E84A266" ma:contentTypeVersion="14" ma:contentTypeDescription="Create a new document." ma:contentTypeScope="" ma:versionID="b2a911add6d8aa357ba7f628665af186">
  <xsd:schema xmlns:xsd="http://www.w3.org/2001/XMLSchema" xmlns:xs="http://www.w3.org/2001/XMLSchema" xmlns:p="http://schemas.microsoft.com/office/2006/metadata/properties" xmlns:ns3="41bca4b2-e8ed-4e9d-8dfc-e922ef7688fb" xmlns:ns4="fe07cc3d-a27a-4f70-8881-d7cbe59b67c1" targetNamespace="http://schemas.microsoft.com/office/2006/metadata/properties" ma:root="true" ma:fieldsID="1cf3a034e80bbaa28c7745d3d24794af" ns3:_="" ns4:_="">
    <xsd:import namespace="41bca4b2-e8ed-4e9d-8dfc-e922ef7688fb"/>
    <xsd:import namespace="fe07cc3d-a27a-4f70-8881-d7cbe59b67c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bca4b2-e8ed-4e9d-8dfc-e922ef7688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07cc3d-a27a-4f70-8881-d7cbe59b67c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509BA7-9C12-4290-A876-B82386D9E196}">
  <ds:schemaRefs>
    <ds:schemaRef ds:uri="http://purl.org/dc/terms/"/>
    <ds:schemaRef ds:uri="http://schemas.microsoft.com/office/2006/documentManagement/types"/>
    <ds:schemaRef ds:uri="http://purl.org/dc/dcmitype/"/>
    <ds:schemaRef ds:uri="fe07cc3d-a27a-4f70-8881-d7cbe59b67c1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41bca4b2-e8ed-4e9d-8dfc-e922ef7688fb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C11840F-6C21-462A-BB5E-A24BDE1C7B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EE3C6B-0061-4468-9A8E-150110C283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bca4b2-e8ed-4e9d-8dfc-e922ef7688fb"/>
    <ds:schemaRef ds:uri="fe07cc3d-a27a-4f70-8881-d7cbe59b67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Entry</vt:lpstr>
      <vt:lpstr>Wheat</vt:lpstr>
      <vt:lpstr>Barley</vt:lpstr>
    </vt:vector>
  </TitlesOfParts>
  <Company>Western Co-Operative Fertilizers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Sheri Strydhorst</cp:lastModifiedBy>
  <dcterms:created xsi:type="dcterms:W3CDTF">2005-11-14T20:49:37Z</dcterms:created>
  <dcterms:modified xsi:type="dcterms:W3CDTF">2022-03-16T18:23:16Z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0x0101007664007B819E6B4EA03AA2888E84A266</vt:lpwstr>
  </property>
</Properties>
</file>